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fkova\Desktop\Sázava II\záměry\Ledeč_Sázava, oprava opevnění levého břehu\podklady pro výběrko\"/>
    </mc:Choice>
  </mc:AlternateContent>
  <bookViews>
    <workbookView xWindow="0" yWindow="0" windowWidth="28800" windowHeight="14865"/>
  </bookViews>
  <sheets>
    <sheet name="Rekapitulace stavby" sheetId="1" r:id="rId1"/>
    <sheet name="3388a - Rozpočet" sheetId="2" r:id="rId2"/>
    <sheet name="3388b - Vedlejší a ostatn..." sheetId="3" r:id="rId3"/>
  </sheets>
  <definedNames>
    <definedName name="_xlnm._FilterDatabase" localSheetId="1" hidden="1">'3388a - Rozpočet'!$C$122:$K$192</definedName>
    <definedName name="_xlnm._FilterDatabase" localSheetId="2" hidden="1">'3388b - Vedlejší a ostatn...'!$C$116:$K$130</definedName>
    <definedName name="_xlnm.Print_Titles" localSheetId="1">'3388a - Rozpočet'!$122:$122</definedName>
    <definedName name="_xlnm.Print_Titles" localSheetId="2">'3388b - Vedlejší a ostatn...'!$116:$116</definedName>
    <definedName name="_xlnm.Print_Titles" localSheetId="0">'Rekapitulace stavby'!$92:$92</definedName>
    <definedName name="_xlnm.Print_Area" localSheetId="1">'3388a - Rozpočet'!$C$4:$J$76,'3388a - Rozpočet'!$C$82:$J$104,'3388a - Rozpočet'!$C$110:$K$192</definedName>
    <definedName name="_xlnm.Print_Area" localSheetId="2">'3388b - Vedlejší a ostatn...'!$C$4:$J$76,'3388b - Vedlejší a ostatn...'!$C$82:$J$98,'3388b - Vedlejší a ostatn...'!$C$104:$K$130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T118" i="3" s="1"/>
  <c r="T117" i="3" s="1"/>
  <c r="R121" i="3"/>
  <c r="P121" i="3"/>
  <c r="BK121" i="3"/>
  <c r="J121" i="3"/>
  <c r="BE121" i="3" s="1"/>
  <c r="BI120" i="3"/>
  <c r="BH120" i="3"/>
  <c r="BG120" i="3"/>
  <c r="F35" i="3" s="1"/>
  <c r="BB96" i="1" s="1"/>
  <c r="BF120" i="3"/>
  <c r="T120" i="3"/>
  <c r="R120" i="3"/>
  <c r="P120" i="3"/>
  <c r="BK120" i="3"/>
  <c r="J120" i="3"/>
  <c r="BE120" i="3"/>
  <c r="BI119" i="3"/>
  <c r="F37" i="3" s="1"/>
  <c r="BD96" i="1" s="1"/>
  <c r="BH119" i="3"/>
  <c r="F36" i="3"/>
  <c r="BC96" i="1" s="1"/>
  <c r="BG119" i="3"/>
  <c r="BF119" i="3"/>
  <c r="J34" i="3" s="1"/>
  <c r="AW96" i="1" s="1"/>
  <c r="F34" i="3"/>
  <c r="BA96" i="1" s="1"/>
  <c r="T119" i="3"/>
  <c r="R119" i="3"/>
  <c r="R118" i="3" s="1"/>
  <c r="R117" i="3" s="1"/>
  <c r="P119" i="3"/>
  <c r="P118" i="3" s="1"/>
  <c r="P117" i="3" s="1"/>
  <c r="AU96" i="1" s="1"/>
  <c r="BK119" i="3"/>
  <c r="BK118" i="3" s="1"/>
  <c r="J119" i="3"/>
  <c r="BE119" i="3" s="1"/>
  <c r="F111" i="3"/>
  <c r="E109" i="3"/>
  <c r="F89" i="3"/>
  <c r="E87" i="3"/>
  <c r="J21" i="3"/>
  <c r="E21" i="3"/>
  <c r="J91" i="3" s="1"/>
  <c r="J113" i="3"/>
  <c r="J20" i="3"/>
  <c r="J18" i="3"/>
  <c r="E18" i="3"/>
  <c r="F114" i="3" s="1"/>
  <c r="J17" i="3"/>
  <c r="J15" i="3"/>
  <c r="E15" i="3"/>
  <c r="F113" i="3"/>
  <c r="F91" i="3"/>
  <c r="J14" i="3"/>
  <c r="J89" i="3"/>
  <c r="J111" i="3"/>
  <c r="E7" i="3"/>
  <c r="E107" i="3" s="1"/>
  <c r="J37" i="2"/>
  <c r="J36" i="2"/>
  <c r="AY95" i="1" s="1"/>
  <c r="J35" i="2"/>
  <c r="AX95" i="1"/>
  <c r="BI187" i="2"/>
  <c r="BH187" i="2"/>
  <c r="BG187" i="2"/>
  <c r="BF187" i="2"/>
  <c r="T187" i="2"/>
  <c r="T186" i="2" s="1"/>
  <c r="R187" i="2"/>
  <c r="R186" i="2"/>
  <c r="P187" i="2"/>
  <c r="P186" i="2" s="1"/>
  <c r="BK187" i="2"/>
  <c r="BK186" i="2"/>
  <c r="J186" i="2"/>
  <c r="J103" i="2" s="1"/>
  <c r="J187" i="2"/>
  <c r="BE187" i="2"/>
  <c r="BI184" i="2"/>
  <c r="BH184" i="2"/>
  <c r="BG184" i="2"/>
  <c r="BF184" i="2"/>
  <c r="T184" i="2"/>
  <c r="T179" i="2" s="1"/>
  <c r="R184" i="2"/>
  <c r="P184" i="2"/>
  <c r="BK184" i="2"/>
  <c r="J184" i="2"/>
  <c r="BE184" i="2" s="1"/>
  <c r="BI180" i="2"/>
  <c r="BH180" i="2"/>
  <c r="BG180" i="2"/>
  <c r="BF180" i="2"/>
  <c r="T180" i="2"/>
  <c r="R180" i="2"/>
  <c r="R179" i="2" s="1"/>
  <c r="P180" i="2"/>
  <c r="P179" i="2"/>
  <c r="BK180" i="2"/>
  <c r="BK179" i="2" s="1"/>
  <c r="J179" i="2" s="1"/>
  <c r="J102" i="2" s="1"/>
  <c r="J180" i="2"/>
  <c r="BE180" i="2"/>
  <c r="BI178" i="2"/>
  <c r="BH178" i="2"/>
  <c r="BG178" i="2"/>
  <c r="BF178" i="2"/>
  <c r="T178" i="2"/>
  <c r="T177" i="2"/>
  <c r="R178" i="2"/>
  <c r="R177" i="2" s="1"/>
  <c r="R124" i="2" s="1"/>
  <c r="R123" i="2" s="1"/>
  <c r="P178" i="2"/>
  <c r="P177" i="2"/>
  <c r="BK178" i="2"/>
  <c r="BK177" i="2" s="1"/>
  <c r="J177" i="2" s="1"/>
  <c r="J101" i="2" s="1"/>
  <c r="J178" i="2"/>
  <c r="BE178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2" i="2"/>
  <c r="BH162" i="2"/>
  <c r="BG162" i="2"/>
  <c r="BF162" i="2"/>
  <c r="T162" i="2"/>
  <c r="R162" i="2"/>
  <c r="P162" i="2"/>
  <c r="BK162" i="2"/>
  <c r="J162" i="2"/>
  <c r="BE162" i="2"/>
  <c r="BI158" i="2"/>
  <c r="BH158" i="2"/>
  <c r="BG158" i="2"/>
  <c r="BF158" i="2"/>
  <c r="T158" i="2"/>
  <c r="T157" i="2" s="1"/>
  <c r="R158" i="2"/>
  <c r="R157" i="2"/>
  <c r="P158" i="2"/>
  <c r="P157" i="2" s="1"/>
  <c r="BK158" i="2"/>
  <c r="BK157" i="2"/>
  <c r="J157" i="2"/>
  <c r="J100" i="2" s="1"/>
  <c r="J158" i="2"/>
  <c r="BE158" i="2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T152" i="2" s="1"/>
  <c r="R153" i="2"/>
  <c r="R152" i="2"/>
  <c r="P153" i="2"/>
  <c r="P152" i="2" s="1"/>
  <c r="BK153" i="2"/>
  <c r="BK152" i="2"/>
  <c r="J152" i="2"/>
  <c r="J99" i="2" s="1"/>
  <c r="J153" i="2"/>
  <c r="BE153" i="2"/>
  <c r="BI151" i="2"/>
  <c r="BH151" i="2"/>
  <c r="BG151" i="2"/>
  <c r="BF151" i="2"/>
  <c r="T151" i="2"/>
  <c r="R151" i="2"/>
  <c r="P151" i="2"/>
  <c r="BK151" i="2"/>
  <c r="J151" i="2"/>
  <c r="BE151" i="2" s="1"/>
  <c r="BI146" i="2"/>
  <c r="BH146" i="2"/>
  <c r="BG146" i="2"/>
  <c r="BF146" i="2"/>
  <c r="T146" i="2"/>
  <c r="R146" i="2"/>
  <c r="P146" i="2"/>
  <c r="BK146" i="2"/>
  <c r="J146" i="2"/>
  <c r="BE146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T125" i="2" s="1"/>
  <c r="T124" i="2" s="1"/>
  <c r="T123" i="2" s="1"/>
  <c r="R132" i="2"/>
  <c r="P132" i="2"/>
  <c r="BK132" i="2"/>
  <c r="J132" i="2"/>
  <c r="BE132" i="2" s="1"/>
  <c r="J33" i="2" s="1"/>
  <c r="AV95" i="1" s="1"/>
  <c r="AT95" i="1" s="1"/>
  <c r="BI128" i="2"/>
  <c r="BH128" i="2"/>
  <c r="BG128" i="2"/>
  <c r="F35" i="2" s="1"/>
  <c r="BB95" i="1" s="1"/>
  <c r="BB94" i="1" s="1"/>
  <c r="BF128" i="2"/>
  <c r="T128" i="2"/>
  <c r="R128" i="2"/>
  <c r="P128" i="2"/>
  <c r="P125" i="2" s="1"/>
  <c r="P124" i="2" s="1"/>
  <c r="P123" i="2" s="1"/>
  <c r="AU95" i="1" s="1"/>
  <c r="AU94" i="1" s="1"/>
  <c r="BK128" i="2"/>
  <c r="J128" i="2"/>
  <c r="BE128" i="2"/>
  <c r="BI126" i="2"/>
  <c r="F37" i="2" s="1"/>
  <c r="BD95" i="1" s="1"/>
  <c r="BD94" i="1" s="1"/>
  <c r="W33" i="1" s="1"/>
  <c r="BH126" i="2"/>
  <c r="F36" i="2"/>
  <c r="BC95" i="1" s="1"/>
  <c r="BC94" i="1" s="1"/>
  <c r="BG126" i="2"/>
  <c r="BF126" i="2"/>
  <c r="J34" i="2" s="1"/>
  <c r="AW95" i="1" s="1"/>
  <c r="F34" i="2"/>
  <c r="BA95" i="1" s="1"/>
  <c r="BA94" i="1" s="1"/>
  <c r="T126" i="2"/>
  <c r="R126" i="2"/>
  <c r="R125" i="2"/>
  <c r="P126" i="2"/>
  <c r="BK126" i="2"/>
  <c r="BK125" i="2"/>
  <c r="J125" i="2" s="1"/>
  <c r="J98" i="2" s="1"/>
  <c r="J126" i="2"/>
  <c r="BE126" i="2"/>
  <c r="F117" i="2"/>
  <c r="E115" i="2"/>
  <c r="F89" i="2"/>
  <c r="E87" i="2"/>
  <c r="J21" i="2"/>
  <c r="E21" i="2"/>
  <c r="J119" i="2" s="1"/>
  <c r="J91" i="2"/>
  <c r="J20" i="2"/>
  <c r="J18" i="2"/>
  <c r="E18" i="2"/>
  <c r="F120" i="2"/>
  <c r="F92" i="2"/>
  <c r="J17" i="2"/>
  <c r="J15" i="2"/>
  <c r="E15" i="2"/>
  <c r="F91" i="2" s="1"/>
  <c r="F119" i="2"/>
  <c r="J14" i="2"/>
  <c r="J89" i="2"/>
  <c r="E7" i="2"/>
  <c r="E113" i="2"/>
  <c r="E85" i="2"/>
  <c r="AS94" i="1"/>
  <c r="L90" i="1"/>
  <c r="AM90" i="1"/>
  <c r="AM89" i="1"/>
  <c r="L89" i="1"/>
  <c r="AM87" i="1"/>
  <c r="L87" i="1"/>
  <c r="L85" i="1"/>
  <c r="L84" i="1"/>
  <c r="J117" i="2" l="1"/>
  <c r="F33" i="3"/>
  <c r="AZ96" i="1" s="1"/>
  <c r="J33" i="3"/>
  <c r="AV96" i="1" s="1"/>
  <c r="AT96" i="1" s="1"/>
  <c r="AX94" i="1"/>
  <c r="W31" i="1"/>
  <c r="BK117" i="3"/>
  <c r="J117" i="3" s="1"/>
  <c r="J118" i="3"/>
  <c r="J97" i="3" s="1"/>
  <c r="AW94" i="1"/>
  <c r="AK30" i="1" s="1"/>
  <c r="W30" i="1"/>
  <c r="F33" i="2"/>
  <c r="AZ95" i="1" s="1"/>
  <c r="AZ94" i="1" s="1"/>
  <c r="AY94" i="1"/>
  <c r="W32" i="1"/>
  <c r="BK124" i="2"/>
  <c r="E85" i="3"/>
  <c r="F92" i="3"/>
  <c r="J124" i="2" l="1"/>
  <c r="J97" i="2" s="1"/>
  <c r="BK123" i="2"/>
  <c r="J123" i="2" s="1"/>
  <c r="AV94" i="1"/>
  <c r="W29" i="1"/>
  <c r="J96" i="3"/>
  <c r="J30" i="3"/>
  <c r="AT94" i="1" l="1"/>
  <c r="AK29" i="1"/>
  <c r="J39" i="3"/>
  <c r="AG96" i="1"/>
  <c r="AN96" i="1" s="1"/>
  <c r="J96" i="2"/>
  <c r="J30" i="2"/>
  <c r="J39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<sst xmlns="http://schemas.openxmlformats.org/spreadsheetml/2006/main" count="1268" uniqueCount="296">
  <si>
    <t>Export Komplet</t>
  </si>
  <si>
    <t/>
  </si>
  <si>
    <t>2.0</t>
  </si>
  <si>
    <t>False</t>
  </si>
  <si>
    <t>{0b7aef9c-bce4-4483-97c6-a38e6f508911}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</si>
  <si>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</si>
  <si>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</si>
  <si>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</si>
  <si>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</si>
  <si>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</si>
  <si>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</si>
  <si>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</si>
  <si>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</si>
  <si>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</si>
  <si>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ST3388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</si>
  <si>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</si>
  <si>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</si>
  <si>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Ledeč nad Sázavou, ř. km 128,942 - 129,280 - oprava opevnění levého břehu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</si>
  <si>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</si>
  <si>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</si>
  <si>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</si>
  <si>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</si>
  <si>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</si>
  <si>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</si>
  <si>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</si>
  <si>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</si>
  <si>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</si>
  <si>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</si>
  <si>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</si>
  <si>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</si>
  <si>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</si>
  <si>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</si>
  <si>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</si>
  <si>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</si>
  <si>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</si>
  <si>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</si>
  <si>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</si>
  <si>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</si>
  <si>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</si>
  <si>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</si>
  <si>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</si>
  <si>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</si>
  <si>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</si>
  <si>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</si>
  <si>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</si>
  <si>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</si>
  <si>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</si>
  <si>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</si>
  <si>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</si>
  <si>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</si>
  <si>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</si>
  <si>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</si>
  <si>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</si>
  <si>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</si>
  <si>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</si>
  <si>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</si>
  <si>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</si>
  <si>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</si>
  <si>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</si>
  <si>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</si>
  <si>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</si>
  <si>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</si>
  <si>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</si>
  <si>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</si>
  <si>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</si>
  <si>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</si>
  <si>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</si>
  <si>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</si>
  <si>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</si>
  <si>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</si>
  <si>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</si>
  <si>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</si>
  <si>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</si>
  <si>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</si>
  <si>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</si>
  <si>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</si>
  <si>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</si>
  <si>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3388a</t>
  </si>
  <si>
    <t>Rozpočet</t>
  </si>
  <si>
    <t>STA</t>
  </si>
  <si>
    <t>1</t>
  </si>
  <si>
    <t>{c354630b-1b85-4162-be2e-8ad7b3bbf106}</t>
  </si>
  <si>
    <t>2</t>
  </si>
  <si>
    <t>3388b</t>
  </si>
  <si>
    <t>Vedlejší a ostatní náklady</t>
  </si>
  <si>
    <t>{55b125e8-3584-42a6-a465-4d2c68ea320b}</t>
  </si>
  <si>
    <t>KRYCÍ LIST SOUPISU PRACÍ</t>
  </si>
  <si>
    <t>Objekt:</t>
  </si>
  <si>
    <t>3388a - Rozpočet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</si>
  <si>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</si>
  <si>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</si>
  <si>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</si>
  <si>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</si>
  <si>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</si>
  <si>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</si>
  <si>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</si>
  <si>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</si>
  <si>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</si>
  <si>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</si>
  <si>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</si>
  <si>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</si>
  <si>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</si>
  <si>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</si>
  <si>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</si>
  <si>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</si>
  <si>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</si>
  <si>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</si>
  <si>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</si>
  <si>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</si>
  <si>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</si>
  <si>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</si>
  <si>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</si>
  <si>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</si>
  <si>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</si>
  <si>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</si>
  <si>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</si>
  <si>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</si>
  <si>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</si>
  <si>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</si>
  <si>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113107543</t>
  </si>
  <si>
    <t>Odstranění podkladu nebo krytu živičných tl 150 mm strojně pl přes 15 m2</t>
  </si>
  <si>
    <t>m2</t>
  </si>
  <si>
    <t>4</t>
  </si>
  <si>
    <t>634104685</t>
  </si>
  <si>
    <t>VV</t>
  </si>
  <si>
    <t>0,3*295  "nepotřebný materiál po odříznutí asfaltu</t>
  </si>
  <si>
    <t>114203103</t>
  </si>
  <si>
    <t>Rozebrání dlažeb z lomového kamene nebo betonových tvárnic do cementové malty</t>
  </si>
  <si>
    <t>m3</t>
  </si>
  <si>
    <t>2118961672</t>
  </si>
  <si>
    <t>1168*0,25  "dlažba</t>
  </si>
  <si>
    <t>7,2  "schody</t>
  </si>
  <si>
    <t>Součet</t>
  </si>
  <si>
    <t>3</t>
  </si>
  <si>
    <t>114203202</t>
  </si>
  <si>
    <t>Očištění lomového kamene nebo betonových tvárnic od malty</t>
  </si>
  <si>
    <t>262941277</t>
  </si>
  <si>
    <t>(669,04+28,80)*0,25  "očištění rozebraného LK vhodného k použití</t>
  </si>
  <si>
    <t>124203101</t>
  </si>
  <si>
    <t>Vykopávky do 1000 m3 pro koryta vodotečí v hornině tř. 3</t>
  </si>
  <si>
    <t>1062024883</t>
  </si>
  <si>
    <t>5</t>
  </si>
  <si>
    <t>124203109</t>
  </si>
  <si>
    <t>Příplatek k vykopávkám pro koryta vodotečí v hornině tř. 3 za lepivost</t>
  </si>
  <si>
    <t>1220838099</t>
  </si>
  <si>
    <t>6</t>
  </si>
  <si>
    <t>162701105</t>
  </si>
  <si>
    <t>Vodorovné přemístění do 10000 m výkopku/sypaniny z horniny tř. 1 až 4</t>
  </si>
  <si>
    <t>1355842887</t>
  </si>
  <si>
    <t>196,3-44,1</t>
  </si>
  <si>
    <t>7</t>
  </si>
  <si>
    <t>162701109</t>
  </si>
  <si>
    <t>Příplatek k vodorovnému přemístění výkopku/sypaniny z horniny tř. 1 až 4 ZKD 1000 m přes 10000 m</t>
  </si>
  <si>
    <t>1564452801</t>
  </si>
  <si>
    <t>152,2*20  "příplatek za každý další 1 km přes 10 km na vzdálenost 30 km</t>
  </si>
  <si>
    <t>8</t>
  </si>
  <si>
    <t>171101131</t>
  </si>
  <si>
    <t>Uložení sypaniny z hornin nesoudržných a soudržných střídavě do násypů zhutněných</t>
  </si>
  <si>
    <t>-1871889717</t>
  </si>
  <si>
    <t>9</t>
  </si>
  <si>
    <t>171201201</t>
  </si>
  <si>
    <t>Uložení sypaniny suti a vybouraných hmot na skládky</t>
  </si>
  <si>
    <t>-563763355</t>
  </si>
  <si>
    <t>152,2  "zemina z vykopávek</t>
  </si>
  <si>
    <t>13,3 "asfalt</t>
  </si>
  <si>
    <t>118,92  "LK z rozebrání dlažby</t>
  </si>
  <si>
    <t>10</t>
  </si>
  <si>
    <t>171201211</t>
  </si>
  <si>
    <t>Poplatek za uložení stavebního odpadu - zeminy, suti a kameniva na skládce</t>
  </si>
  <si>
    <t>t</t>
  </si>
  <si>
    <t>-987118052</t>
  </si>
  <si>
    <t>152,2*1,75  "zemina z vykopávek</t>
  </si>
  <si>
    <t>27,966  "asfalt</t>
  </si>
  <si>
    <t>118,92*1,9  "LK dlažba</t>
  </si>
  <si>
    <t>11</t>
  </si>
  <si>
    <t>182201101</t>
  </si>
  <si>
    <t>Svahování násypů</t>
  </si>
  <si>
    <t>2137718602</t>
  </si>
  <si>
    <t>Svislé a kompletní konstrukce</t>
  </si>
  <si>
    <t>12</t>
  </si>
  <si>
    <t>32131111R</t>
  </si>
  <si>
    <t>Konstrukce vodních staveb z betonu prostého tř. C 20/25</t>
  </si>
  <si>
    <t>807154288</t>
  </si>
  <si>
    <t>13</t>
  </si>
  <si>
    <t>321351010</t>
  </si>
  <si>
    <t>Bednění konstrukcí vodních staveb rovinné - zřízení</t>
  </si>
  <si>
    <t>-1270202918</t>
  </si>
  <si>
    <t>0,5*324,5</t>
  </si>
  <si>
    <t>14</t>
  </si>
  <si>
    <t>321352010</t>
  </si>
  <si>
    <t>Bednění konstrukcí vodních staveb rovinné - odstranění</t>
  </si>
  <si>
    <t>242011247</t>
  </si>
  <si>
    <t>Vodorovné konstrukce</t>
  </si>
  <si>
    <t>451311521</t>
  </si>
  <si>
    <t>Podklad pro dlažbu z betonu prostého mrazuvzdorného tř. C 25/30 vrstva tl nad 100 do 150 mm</t>
  </si>
  <si>
    <t>1135004437</t>
  </si>
  <si>
    <t>937,4  "pod dlažbu</t>
  </si>
  <si>
    <t>32,4  "pod schodiště</t>
  </si>
  <si>
    <t>16</t>
  </si>
  <si>
    <t>451571111</t>
  </si>
  <si>
    <t>Lože pod dlažby ze štěrkopísku vrstva tl do 100 mm</t>
  </si>
  <si>
    <t>-1135853509</t>
  </si>
  <si>
    <t>243,4  "pod patku</t>
  </si>
  <si>
    <t>17</t>
  </si>
  <si>
    <t>462511270</t>
  </si>
  <si>
    <t>Zához z lomového kamene bez proštěrkování z terénu hmotnost do 200 kg</t>
  </si>
  <si>
    <t>-109180973</t>
  </si>
  <si>
    <t>18</t>
  </si>
  <si>
    <t>462519002</t>
  </si>
  <si>
    <t>Příplatek za urovnání ploch záhozu z lomového kamene hmotnost do 200 kg</t>
  </si>
  <si>
    <t>137718318</t>
  </si>
  <si>
    <t>19</t>
  </si>
  <si>
    <t>465210122</t>
  </si>
  <si>
    <t>Schody z lomového kamene na maltu cementovou s vyspárováním tl 250 mm - nový kámen</t>
  </si>
  <si>
    <t>43213902</t>
  </si>
  <si>
    <t>32,4-(7,2/0,25)  "doplnění chybějícího materiálu</t>
  </si>
  <si>
    <t>20</t>
  </si>
  <si>
    <t>46521012R</t>
  </si>
  <si>
    <t>Schody z lomového kamene na maltu cementovou s vyspárováním tl 250 mm - kámen z rozebrání</t>
  </si>
  <si>
    <t>-1850997213</t>
  </si>
  <si>
    <t>32,4-3,6  "materiál z rozebrání</t>
  </si>
  <si>
    <t>465513227</t>
  </si>
  <si>
    <t>Dlažba z lomového kamene na cementovou maltu s vyspárováním tl 250 mm pro hydromeliorace - nový kámen</t>
  </si>
  <si>
    <t>1558087482</t>
  </si>
  <si>
    <t>937,4*0,20  "doplnění novým kamenem z 20%</t>
  </si>
  <si>
    <t>22</t>
  </si>
  <si>
    <t>46551322R</t>
  </si>
  <si>
    <t>Dlažba z lomového kamene na cementovou maltu s vyspárováním tl 250 mm pro hydromeliorace - materiál z rozebrání</t>
  </si>
  <si>
    <t>-462053189</t>
  </si>
  <si>
    <t>937,4*0,80  "materiál z rozebrání vhodný k použití</t>
  </si>
  <si>
    <t>Ostatní konstrukce a práce, bourání</t>
  </si>
  <si>
    <t>23</t>
  </si>
  <si>
    <t>919735113</t>
  </si>
  <si>
    <t>Řezání stávajícího živičného krytu hl do 150 mm</t>
  </si>
  <si>
    <t>m</t>
  </si>
  <si>
    <t>-1791243651</t>
  </si>
  <si>
    <t>997</t>
  </si>
  <si>
    <t>Přesun sutě</t>
  </si>
  <si>
    <t>24</t>
  </si>
  <si>
    <t>997321511</t>
  </si>
  <si>
    <t>Vodorovná doprava suti a vybouraných hmot po suchu do 1 km</t>
  </si>
  <si>
    <t>2144241159</t>
  </si>
  <si>
    <t>225,948  "nepoužitelný LK z rozebrané dlažby</t>
  </si>
  <si>
    <t>25</t>
  </si>
  <si>
    <t>997321519</t>
  </si>
  <si>
    <t>Příplatek ZKD 1km vodorovné dopravy suti a vybouraných hmot po suchu</t>
  </si>
  <si>
    <t>165402599</t>
  </si>
  <si>
    <t>253,914*29  "příplatek k vodorovnému přemístění za každý další 1 km přes 1 km na vzdálenost 30 km</t>
  </si>
  <si>
    <t>998</t>
  </si>
  <si>
    <t>Přesun hmot</t>
  </si>
  <si>
    <t>26</t>
  </si>
  <si>
    <t>998332011</t>
  </si>
  <si>
    <t>Přesun hmot pro úpravy vodních toků a kanály</t>
  </si>
  <si>
    <t>-1163836371</t>
  </si>
  <si>
    <t>257,829  "štěrkopísek na podkladní lože</t>
  </si>
  <si>
    <t>269,748  "zához</t>
  </si>
  <si>
    <t>25,512  "LK schodiště</t>
  </si>
  <si>
    <t>771,734  "LK dlažba</t>
  </si>
  <si>
    <t>3388b - Vedlejší a ostatní náklady</t>
  </si>
  <si>
    <t>VRN - Vedlejší a ostatní rozpočtové náklady</t>
  </si>
  <si>
    <t>VRN</t>
  </si>
  <si>
    <t>Vedlejší a ostatní rozpočtové náklady</t>
  </si>
  <si>
    <t>01</t>
  </si>
  <si>
    <t>Zařízení staveniště</t>
  </si>
  <si>
    <t>kpl</t>
  </si>
  <si>
    <t>1314001289</t>
  </si>
  <si>
    <t>02</t>
  </si>
  <si>
    <t>Převedení vody za stavby - zhotovení a zrušení zemní jímky, čerpání vody</t>
  </si>
  <si>
    <t>711247173</t>
  </si>
  <si>
    <t>03</t>
  </si>
  <si>
    <t>Uvedení ploch dotčených stavbou do původního stavu</t>
  </si>
  <si>
    <t>-1588112292</t>
  </si>
  <si>
    <t>04</t>
  </si>
  <si>
    <t>Opatření k zamezení vyvážení nečistot ze staveniště</t>
  </si>
  <si>
    <t>-742951956</t>
  </si>
  <si>
    <t>05</t>
  </si>
  <si>
    <t>Oprava dopravou poškozené komunikace</t>
  </si>
  <si>
    <t>-77075842</t>
  </si>
  <si>
    <t>06</t>
  </si>
  <si>
    <t>Vytýčení inženýrských sítí</t>
  </si>
  <si>
    <t>1359044355</t>
  </si>
  <si>
    <t>07</t>
  </si>
  <si>
    <t>Dopravně inženýrská opatření</t>
  </si>
  <si>
    <t>-2097524665</t>
  </si>
  <si>
    <t>09</t>
  </si>
  <si>
    <t>Dokumentace skutečného provedení stavby</t>
  </si>
  <si>
    <t>2043893992</t>
  </si>
  <si>
    <t>08</t>
  </si>
  <si>
    <t>Dokumentace a pasportizace objektů</t>
  </si>
  <si>
    <t>1803748371</t>
  </si>
  <si>
    <t>Zpracování a předání povodňového plánu stavby</t>
  </si>
  <si>
    <t>-1392889564</t>
  </si>
  <si>
    <t>Zajištění opatření vyplývajících z plánů BOZP</t>
  </si>
  <si>
    <t>844680207</t>
  </si>
  <si>
    <t>Fotodokumentace postupu výstavby</t>
  </si>
  <si>
    <t>-1405271712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</si>
</sst>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12" workbookViewId="0">
      <selection activeCell="E20" sqref="E20:L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6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7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9"/>
      <c r="BE5" s="234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9"/>
      <c r="BE6" s="235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5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235"/>
      <c r="BS8" s="16" t="s">
        <v>6</v>
      </c>
    </row>
    <row r="9" spans="1:74" s="1" customFormat="1" ht="14.45" customHeight="1">
      <c r="B9" s="19"/>
      <c r="AR9" s="19"/>
      <c r="BE9" s="235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35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235"/>
      <c r="BS11" s="16" t="s">
        <v>6</v>
      </c>
    </row>
    <row r="12" spans="1:74" s="1" customFormat="1" ht="6.95" customHeight="1">
      <c r="B12" s="19"/>
      <c r="AR12" s="19"/>
      <c r="BE12" s="235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235"/>
      <c r="BS13" s="16" t="s">
        <v>6</v>
      </c>
    </row>
    <row r="14" spans="1:74" ht="12.75">
      <c r="B14" s="19"/>
      <c r="E14" s="229" t="s">
        <v>27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6" t="s">
        <v>25</v>
      </c>
      <c r="AN14" s="28" t="s">
        <v>27</v>
      </c>
      <c r="AR14" s="19"/>
      <c r="BE14" s="235"/>
      <c r="BS14" s="16" t="s">
        <v>6</v>
      </c>
    </row>
    <row r="15" spans="1:74" s="1" customFormat="1" ht="6.95" customHeight="1">
      <c r="B15" s="19"/>
      <c r="AR15" s="19"/>
      <c r="BE15" s="235"/>
      <c r="BS15" s="16" t="s">
        <v>3</v>
      </c>
    </row>
    <row r="16" spans="1:74" s="1" customFormat="1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235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235"/>
      <c r="BS17" s="16" t="s">
        <v>29</v>
      </c>
    </row>
    <row r="18" spans="1:71" s="1" customFormat="1" ht="6.95" customHeight="1">
      <c r="B18" s="19"/>
      <c r="AR18" s="19"/>
      <c r="BE18" s="235"/>
      <c r="BS18" s="16" t="s">
        <v>6</v>
      </c>
    </row>
    <row r="19" spans="1:71" s="1" customFormat="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235"/>
      <c r="BS19" s="16" t="s">
        <v>6</v>
      </c>
    </row>
    <row r="20" spans="1:71" s="1" customFormat="1" ht="18.399999999999999" customHeight="1">
      <c r="B20" s="19"/>
      <c r="E20" s="24"/>
      <c r="AK20" s="26" t="s">
        <v>25</v>
      </c>
      <c r="AN20" s="24" t="s">
        <v>1</v>
      </c>
      <c r="AR20" s="19"/>
      <c r="BE20" s="235"/>
      <c r="BS20" s="16" t="s">
        <v>29</v>
      </c>
    </row>
    <row r="21" spans="1:71" s="1" customFormat="1" ht="6.95" customHeight="1">
      <c r="B21" s="19"/>
      <c r="AR21" s="19"/>
      <c r="BE21" s="235"/>
    </row>
    <row r="22" spans="1:71" s="1" customFormat="1" ht="12" customHeight="1">
      <c r="B22" s="19"/>
      <c r="D22" s="26" t="s">
        <v>31</v>
      </c>
      <c r="AR22" s="19"/>
      <c r="BE22" s="235"/>
    </row>
    <row r="23" spans="1:71" s="1" customFormat="1" ht="16.5" customHeight="1">
      <c r="B23" s="19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9"/>
      <c r="BE23" s="235"/>
    </row>
    <row r="24" spans="1:71" s="1" customFormat="1" ht="6.95" customHeight="1">
      <c r="B24" s="19"/>
      <c r="AR24" s="19"/>
      <c r="BE24" s="235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5"/>
    </row>
    <row r="26" spans="1:71" s="2" customFormat="1" ht="25.9" customHeight="1">
      <c r="A26" s="31"/>
      <c r="B26" s="32"/>
      <c r="C26" s="31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ROUND(AG94,2)</f>
        <v>0</v>
      </c>
      <c r="AL26" s="238"/>
      <c r="AM26" s="238"/>
      <c r="AN26" s="238"/>
      <c r="AO26" s="238"/>
      <c r="AP26" s="31"/>
      <c r="AQ26" s="31"/>
      <c r="AR26" s="32"/>
      <c r="BE26" s="235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5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2" t="s">
        <v>33</v>
      </c>
      <c r="M28" s="232"/>
      <c r="N28" s="232"/>
      <c r="O28" s="232"/>
      <c r="P28" s="232"/>
      <c r="Q28" s="31"/>
      <c r="R28" s="31"/>
      <c r="S28" s="31"/>
      <c r="T28" s="31"/>
      <c r="U28" s="31"/>
      <c r="V28" s="31"/>
      <c r="W28" s="232" t="s">
        <v>34</v>
      </c>
      <c r="X28" s="232"/>
      <c r="Y28" s="232"/>
      <c r="Z28" s="232"/>
      <c r="AA28" s="232"/>
      <c r="AB28" s="232"/>
      <c r="AC28" s="232"/>
      <c r="AD28" s="232"/>
      <c r="AE28" s="232"/>
      <c r="AF28" s="31"/>
      <c r="AG28" s="31"/>
      <c r="AH28" s="31"/>
      <c r="AI28" s="31"/>
      <c r="AJ28" s="31"/>
      <c r="AK28" s="232" t="s">
        <v>35</v>
      </c>
      <c r="AL28" s="232"/>
      <c r="AM28" s="232"/>
      <c r="AN28" s="232"/>
      <c r="AO28" s="232"/>
      <c r="AP28" s="31"/>
      <c r="AQ28" s="31"/>
      <c r="AR28" s="32"/>
      <c r="BE28" s="235"/>
    </row>
    <row r="29" spans="1:71" s="3" customFormat="1" ht="14.45" customHeight="1">
      <c r="B29" s="36"/>
      <c r="D29" s="26" t="s">
        <v>36</v>
      </c>
      <c r="F29" s="26" t="s">
        <v>37</v>
      </c>
      <c r="L29" s="209">
        <v>0.21</v>
      </c>
      <c r="M29" s="210"/>
      <c r="N29" s="210"/>
      <c r="O29" s="210"/>
      <c r="P29" s="210"/>
      <c r="W29" s="233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33">
        <f>ROUND(AV94, 2)</f>
        <v>0</v>
      </c>
      <c r="AL29" s="210"/>
      <c r="AM29" s="210"/>
      <c r="AN29" s="210"/>
      <c r="AO29" s="210"/>
      <c r="AR29" s="36"/>
      <c r="BE29" s="236"/>
    </row>
    <row r="30" spans="1:71" s="3" customFormat="1" ht="14.45" customHeight="1">
      <c r="B30" s="36"/>
      <c r="F30" s="26" t="s">
        <v>38</v>
      </c>
      <c r="L30" s="209">
        <v>0.15</v>
      </c>
      <c r="M30" s="210"/>
      <c r="N30" s="210"/>
      <c r="O30" s="210"/>
      <c r="P30" s="210"/>
      <c r="W30" s="233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33">
        <f>ROUND(AW94, 2)</f>
        <v>0</v>
      </c>
      <c r="AL30" s="210"/>
      <c r="AM30" s="210"/>
      <c r="AN30" s="210"/>
      <c r="AO30" s="210"/>
      <c r="AR30" s="36"/>
      <c r="BE30" s="236"/>
    </row>
    <row r="31" spans="1:71" s="3" customFormat="1" ht="14.45" hidden="1" customHeight="1">
      <c r="B31" s="36"/>
      <c r="F31" s="26" t="s">
        <v>39</v>
      </c>
      <c r="L31" s="209">
        <v>0.21</v>
      </c>
      <c r="M31" s="210"/>
      <c r="N31" s="210"/>
      <c r="O31" s="210"/>
      <c r="P31" s="210"/>
      <c r="W31" s="233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33">
        <v>0</v>
      </c>
      <c r="AL31" s="210"/>
      <c r="AM31" s="210"/>
      <c r="AN31" s="210"/>
      <c r="AO31" s="210"/>
      <c r="AR31" s="36"/>
      <c r="BE31" s="236"/>
    </row>
    <row r="32" spans="1:71" s="3" customFormat="1" ht="14.45" hidden="1" customHeight="1">
      <c r="B32" s="36"/>
      <c r="F32" s="26" t="s">
        <v>40</v>
      </c>
      <c r="L32" s="209">
        <v>0.15</v>
      </c>
      <c r="M32" s="210"/>
      <c r="N32" s="210"/>
      <c r="O32" s="210"/>
      <c r="P32" s="210"/>
      <c r="W32" s="233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33">
        <v>0</v>
      </c>
      <c r="AL32" s="210"/>
      <c r="AM32" s="210"/>
      <c r="AN32" s="210"/>
      <c r="AO32" s="210"/>
      <c r="AR32" s="36"/>
      <c r="BE32" s="236"/>
    </row>
    <row r="33" spans="1:57" s="3" customFormat="1" ht="14.45" hidden="1" customHeight="1">
      <c r="B33" s="36"/>
      <c r="F33" s="26" t="s">
        <v>41</v>
      </c>
      <c r="L33" s="209">
        <v>0</v>
      </c>
      <c r="M33" s="210"/>
      <c r="N33" s="210"/>
      <c r="O33" s="210"/>
      <c r="P33" s="210"/>
      <c r="W33" s="233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33">
        <v>0</v>
      </c>
      <c r="AL33" s="210"/>
      <c r="AM33" s="210"/>
      <c r="AN33" s="210"/>
      <c r="AO33" s="210"/>
      <c r="AR33" s="36"/>
      <c r="BE33" s="2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5"/>
    </row>
    <row r="35" spans="1:57" s="2" customFormat="1" ht="25.9" customHeight="1">
      <c r="A35" s="31"/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12" t="s">
        <v>44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4">
        <f>SUM(AK26:AK33)</f>
        <v>0</v>
      </c>
      <c r="AL35" s="213"/>
      <c r="AM35" s="213"/>
      <c r="AN35" s="213"/>
      <c r="AO35" s="21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47</v>
      </c>
      <c r="AI60" s="34"/>
      <c r="AJ60" s="34"/>
      <c r="AK60" s="34"/>
      <c r="AL60" s="34"/>
      <c r="AM60" s="44" t="s">
        <v>48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49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50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47</v>
      </c>
      <c r="AI75" s="34"/>
      <c r="AJ75" s="34"/>
      <c r="AK75" s="34"/>
      <c r="AL75" s="34"/>
      <c r="AM75" s="44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ST3388</v>
      </c>
      <c r="AR84" s="50"/>
    </row>
    <row r="85" spans="1:91" s="5" customFormat="1" ht="36.950000000000003" customHeight="1">
      <c r="B85" s="51"/>
      <c r="C85" s="52" t="s">
        <v>16</v>
      </c>
      <c r="L85" s="224" t="str">
        <f>K6</f>
        <v>Ledeč nad Sázavou, ř. km 128,942 - 129,280 - oprava opevnění levého břehu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26" t="str">
        <f>IF(AN8= "","",AN8)</f>
        <v/>
      </c>
      <c r="AN87" s="226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22" t="str">
        <f>IF(E17="","",E17)</f>
        <v xml:space="preserve"> </v>
      </c>
      <c r="AN89" s="223"/>
      <c r="AO89" s="223"/>
      <c r="AP89" s="223"/>
      <c r="AQ89" s="31"/>
      <c r="AR89" s="32"/>
      <c r="AS89" s="218" t="s">
        <v>52</v>
      </c>
      <c r="AT89" s="21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222" t="str">
        <f>IF(E20="","",E20)</f>
        <v/>
      </c>
      <c r="AN90" s="223"/>
      <c r="AO90" s="223"/>
      <c r="AP90" s="223"/>
      <c r="AQ90" s="31"/>
      <c r="AR90" s="32"/>
      <c r="AS90" s="220"/>
      <c r="AT90" s="22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0"/>
      <c r="AT91" s="22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11" t="s">
        <v>53</v>
      </c>
      <c r="D92" s="206"/>
      <c r="E92" s="206"/>
      <c r="F92" s="206"/>
      <c r="G92" s="206"/>
      <c r="H92" s="59"/>
      <c r="I92" s="207" t="s">
        <v>54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5" t="s">
        <v>55</v>
      </c>
      <c r="AH92" s="206"/>
      <c r="AI92" s="206"/>
      <c r="AJ92" s="206"/>
      <c r="AK92" s="206"/>
      <c r="AL92" s="206"/>
      <c r="AM92" s="206"/>
      <c r="AN92" s="207" t="s">
        <v>56</v>
      </c>
      <c r="AO92" s="206"/>
      <c r="AP92" s="208"/>
      <c r="AQ92" s="60" t="s">
        <v>57</v>
      </c>
      <c r="AR92" s="32"/>
      <c r="AS92" s="61" t="s">
        <v>58</v>
      </c>
      <c r="AT92" s="62" t="s">
        <v>59</v>
      </c>
      <c r="AU92" s="62" t="s">
        <v>60</v>
      </c>
      <c r="AV92" s="62" t="s">
        <v>61</v>
      </c>
      <c r="AW92" s="62" t="s">
        <v>62</v>
      </c>
      <c r="AX92" s="62" t="s">
        <v>63</v>
      </c>
      <c r="AY92" s="62" t="s">
        <v>64</v>
      </c>
      <c r="AZ92" s="62" t="s">
        <v>65</v>
      </c>
      <c r="BA92" s="62" t="s">
        <v>66</v>
      </c>
      <c r="BB92" s="62" t="s">
        <v>67</v>
      </c>
      <c r="BC92" s="62" t="s">
        <v>68</v>
      </c>
      <c r="BD92" s="63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70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3">
        <f>ROUND(SUM(AG95:AG96),2)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71" t="s">
        <v>1</v>
      </c>
      <c r="AR94" s="67"/>
      <c r="AS94" s="72">
        <f>ROUND(SUM(AS95:AS96),2)</f>
        <v>0</v>
      </c>
      <c r="AT94" s="73">
        <f>ROUND(SUM(AV94:AW94),2)</f>
        <v>0</v>
      </c>
      <c r="AU94" s="74">
        <f>ROUND(SUM(AU95:AU96),5)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ROUND(SUM(AZ95:AZ96),2)</f>
        <v>0</v>
      </c>
      <c r="BA94" s="73">
        <f>ROUND(SUM(BA95:BA96),2)</f>
        <v>0</v>
      </c>
      <c r="BB94" s="73">
        <f>ROUND(SUM(BB95:BB96),2)</f>
        <v>0</v>
      </c>
      <c r="BC94" s="73">
        <f>ROUND(SUM(BC95:BC96),2)</f>
        <v>0</v>
      </c>
      <c r="BD94" s="75">
        <f>ROUND(SUM(BD95:BD96),2)</f>
        <v>0</v>
      </c>
      <c r="BS94" s="76" t="s">
        <v>71</v>
      </c>
      <c r="BT94" s="76" t="s">
        <v>72</v>
      </c>
      <c r="BU94" s="77" t="s">
        <v>73</v>
      </c>
      <c r="BV94" s="76" t="s">
        <v>74</v>
      </c>
      <c r="BW94" s="76" t="s">
        <v>4</v>
      </c>
      <c r="BX94" s="76" t="s">
        <v>75</v>
      </c>
      <c r="CL94" s="76" t="s">
        <v>1</v>
      </c>
    </row>
    <row r="95" spans="1:91" s="7" customFormat="1" ht="16.5" customHeight="1">
      <c r="A95" s="78" t="s">
        <v>76</v>
      </c>
      <c r="B95" s="79"/>
      <c r="C95" s="80"/>
      <c r="D95" s="202" t="s">
        <v>77</v>
      </c>
      <c r="E95" s="202"/>
      <c r="F95" s="202"/>
      <c r="G95" s="202"/>
      <c r="H95" s="202"/>
      <c r="I95" s="81"/>
      <c r="J95" s="202" t="s">
        <v>78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'3388a - Rozpočet'!J30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82" t="s">
        <v>79</v>
      </c>
      <c r="AR95" s="79"/>
      <c r="AS95" s="83">
        <v>0</v>
      </c>
      <c r="AT95" s="84">
        <f>ROUND(SUM(AV95:AW95),2)</f>
        <v>0</v>
      </c>
      <c r="AU95" s="85">
        <f>'3388a - Rozpočet'!P123</f>
        <v>0</v>
      </c>
      <c r="AV95" s="84">
        <f>'3388a - Rozpočet'!J33</f>
        <v>0</v>
      </c>
      <c r="AW95" s="84">
        <f>'3388a - Rozpočet'!J34</f>
        <v>0</v>
      </c>
      <c r="AX95" s="84">
        <f>'3388a - Rozpočet'!J35</f>
        <v>0</v>
      </c>
      <c r="AY95" s="84">
        <f>'3388a - Rozpočet'!J36</f>
        <v>0</v>
      </c>
      <c r="AZ95" s="84">
        <f>'3388a - Rozpočet'!F33</f>
        <v>0</v>
      </c>
      <c r="BA95" s="84">
        <f>'3388a - Rozpočet'!F34</f>
        <v>0</v>
      </c>
      <c r="BB95" s="84">
        <f>'3388a - Rozpočet'!F35</f>
        <v>0</v>
      </c>
      <c r="BC95" s="84">
        <f>'3388a - Rozpočet'!F36</f>
        <v>0</v>
      </c>
      <c r="BD95" s="86">
        <f>'3388a - Rozpočet'!F37</f>
        <v>0</v>
      </c>
      <c r="BT95" s="87" t="s">
        <v>80</v>
      </c>
      <c r="BV95" s="87" t="s">
        <v>74</v>
      </c>
      <c r="BW95" s="87" t="s">
        <v>81</v>
      </c>
      <c r="BX95" s="87" t="s">
        <v>4</v>
      </c>
      <c r="CL95" s="87" t="s">
        <v>1</v>
      </c>
      <c r="CM95" s="87" t="s">
        <v>82</v>
      </c>
    </row>
    <row r="96" spans="1:91" s="7" customFormat="1" ht="16.5" customHeight="1">
      <c r="A96" s="78" t="s">
        <v>76</v>
      </c>
      <c r="B96" s="79"/>
      <c r="C96" s="80"/>
      <c r="D96" s="202" t="s">
        <v>83</v>
      </c>
      <c r="E96" s="202"/>
      <c r="F96" s="202"/>
      <c r="G96" s="202"/>
      <c r="H96" s="202"/>
      <c r="I96" s="81"/>
      <c r="J96" s="202" t="s">
        <v>84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0">
        <f>'3388b - Vedlejší a ostatn...'!J30</f>
        <v>0</v>
      </c>
      <c r="AH96" s="201"/>
      <c r="AI96" s="201"/>
      <c r="AJ96" s="201"/>
      <c r="AK96" s="201"/>
      <c r="AL96" s="201"/>
      <c r="AM96" s="201"/>
      <c r="AN96" s="200">
        <f>SUM(AG96,AT96)</f>
        <v>0</v>
      </c>
      <c r="AO96" s="201"/>
      <c r="AP96" s="201"/>
      <c r="AQ96" s="82" t="s">
        <v>79</v>
      </c>
      <c r="AR96" s="79"/>
      <c r="AS96" s="88">
        <v>0</v>
      </c>
      <c r="AT96" s="89">
        <f>ROUND(SUM(AV96:AW96),2)</f>
        <v>0</v>
      </c>
      <c r="AU96" s="90">
        <f>'3388b - Vedlejší a ostatn...'!P117</f>
        <v>0</v>
      </c>
      <c r="AV96" s="89">
        <f>'3388b - Vedlejší a ostatn...'!J33</f>
        <v>0</v>
      </c>
      <c r="AW96" s="89">
        <f>'3388b - Vedlejší a ostatn...'!J34</f>
        <v>0</v>
      </c>
      <c r="AX96" s="89">
        <f>'3388b - Vedlejší a ostatn...'!J35</f>
        <v>0</v>
      </c>
      <c r="AY96" s="89">
        <f>'3388b - Vedlejší a ostatn...'!J36</f>
        <v>0</v>
      </c>
      <c r="AZ96" s="89">
        <f>'3388b - Vedlejší a ostatn...'!F33</f>
        <v>0</v>
      </c>
      <c r="BA96" s="89">
        <f>'3388b - Vedlejší a ostatn...'!F34</f>
        <v>0</v>
      </c>
      <c r="BB96" s="89">
        <f>'3388b - Vedlejší a ostatn...'!F35</f>
        <v>0</v>
      </c>
      <c r="BC96" s="89">
        <f>'3388b - Vedlejší a ostatn...'!F36</f>
        <v>0</v>
      </c>
      <c r="BD96" s="91">
        <f>'3388b - Vedlejší a ostatn...'!F37</f>
        <v>0</v>
      </c>
      <c r="BT96" s="87" t="s">
        <v>80</v>
      </c>
      <c r="BV96" s="87" t="s">
        <v>74</v>
      </c>
      <c r="BW96" s="87" t="s">
        <v>85</v>
      </c>
      <c r="BX96" s="87" t="s">
        <v>4</v>
      </c>
      <c r="CL96" s="87" t="s">
        <v>1</v>
      </c>
      <c r="CM96" s="87" t="s">
        <v>82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3388a - Rozpočet'!C2" display="/"/>
    <hyperlink ref="A96" location="'3388b - Vedlejší a ostat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>
      <selection activeCell="J120" sqref="J1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86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5.5" customHeight="1">
      <c r="B7" s="19"/>
      <c r="E7" s="240" t="str">
        <f>'Rekapitulace stavby'!K6</f>
        <v>Ledeč nad Sázavou, ř. km 128,942 - 129,280 - oprava opevnění levého břehu</v>
      </c>
      <c r="F7" s="241"/>
      <c r="G7" s="241"/>
      <c r="H7" s="241"/>
      <c r="I7" s="92"/>
      <c r="L7" s="19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4" t="s">
        <v>88</v>
      </c>
      <c r="F9" s="239"/>
      <c r="G9" s="239"/>
      <c r="H9" s="239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2" t="str">
        <f>'Rekapitulace stavby'!E14</f>
        <v>Vyplň údaj</v>
      </c>
      <c r="F18" s="227"/>
      <c r="G18" s="227"/>
      <c r="H18" s="227"/>
      <c r="I18" s="9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1" t="s">
        <v>1</v>
      </c>
      <c r="F27" s="231"/>
      <c r="G27" s="231"/>
      <c r="H27" s="231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32</v>
      </c>
      <c r="E30" s="31"/>
      <c r="F30" s="31"/>
      <c r="G30" s="31"/>
      <c r="H30" s="31"/>
      <c r="I30" s="95"/>
      <c r="J30" s="70">
        <f>ROUND(J123,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103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36</v>
      </c>
      <c r="E33" s="26" t="s">
        <v>37</v>
      </c>
      <c r="F33" s="105">
        <f>ROUND((SUM(BE123:BE192)),  2)</f>
        <v>0</v>
      </c>
      <c r="G33" s="31"/>
      <c r="H33" s="31"/>
      <c r="I33" s="106">
        <v>0.21</v>
      </c>
      <c r="J33" s="105">
        <f>ROUND(((SUM(BE123:BE192))*I33),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105">
        <f>ROUND((SUM(BF123:BF192)),  2)</f>
        <v>0</v>
      </c>
      <c r="G34" s="31"/>
      <c r="H34" s="31"/>
      <c r="I34" s="106">
        <v>0.15</v>
      </c>
      <c r="J34" s="105">
        <f>ROUND(((SUM(BF123:BF192))*I34),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105">
        <f>ROUND((SUM(BG123:BG192)),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105">
        <f>ROUND((SUM(BH123:BH192)),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5">
        <f>ROUND((SUM(BI123:BI192)),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42</v>
      </c>
      <c r="E39" s="59"/>
      <c r="F39" s="59"/>
      <c r="G39" s="109" t="s">
        <v>43</v>
      </c>
      <c r="H39" s="110" t="s">
        <v>44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114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15" t="s">
        <v>48</v>
      </c>
      <c r="G61" s="44" t="s">
        <v>47</v>
      </c>
      <c r="H61" s="34"/>
      <c r="I61" s="116"/>
      <c r="J61" s="11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15" t="s">
        <v>48</v>
      </c>
      <c r="G76" s="44" t="s">
        <v>47</v>
      </c>
      <c r="H76" s="34"/>
      <c r="I76" s="116"/>
      <c r="J76" s="11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89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5.5" customHeight="1">
      <c r="A85" s="31"/>
      <c r="B85" s="32"/>
      <c r="C85" s="31"/>
      <c r="D85" s="31"/>
      <c r="E85" s="240" t="str">
        <f>E7</f>
        <v>Ledeč nad Sázavou, ř. km 128,942 - 129,280 - oprava opevnění levého břehu</v>
      </c>
      <c r="F85" s="241"/>
      <c r="G85" s="241"/>
      <c r="H85" s="24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4" t="str">
        <f>E9</f>
        <v>3388a - Rozpočet</v>
      </c>
      <c r="F87" s="239"/>
      <c r="G87" s="239"/>
      <c r="H87" s="239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96" t="s">
        <v>30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90</v>
      </c>
      <c r="D94" s="107"/>
      <c r="E94" s="107"/>
      <c r="F94" s="107"/>
      <c r="G94" s="107"/>
      <c r="H94" s="107"/>
      <c r="I94" s="122"/>
      <c r="J94" s="123" t="s">
        <v>91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92</v>
      </c>
      <c r="D96" s="31"/>
      <c r="E96" s="31"/>
      <c r="F96" s="31"/>
      <c r="G96" s="31"/>
      <c r="H96" s="31"/>
      <c r="I96" s="95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93</v>
      </c>
    </row>
    <row r="97" spans="1:31" s="9" customFormat="1" ht="24.95" customHeight="1">
      <c r="B97" s="125"/>
      <c r="D97" s="126" t="s">
        <v>94</v>
      </c>
      <c r="E97" s="127"/>
      <c r="F97" s="127"/>
      <c r="G97" s="127"/>
      <c r="H97" s="127"/>
      <c r="I97" s="128"/>
      <c r="J97" s="129">
        <f>J124</f>
        <v>0</v>
      </c>
      <c r="L97" s="125"/>
    </row>
    <row r="98" spans="1:31" s="10" customFormat="1" ht="19.899999999999999" customHeight="1">
      <c r="B98" s="130"/>
      <c r="D98" s="131" t="s">
        <v>95</v>
      </c>
      <c r="E98" s="132"/>
      <c r="F98" s="132"/>
      <c r="G98" s="132"/>
      <c r="H98" s="132"/>
      <c r="I98" s="133"/>
      <c r="J98" s="134">
        <f>J125</f>
        <v>0</v>
      </c>
      <c r="L98" s="130"/>
    </row>
    <row r="99" spans="1:31" s="10" customFormat="1" ht="19.899999999999999" customHeight="1">
      <c r="B99" s="130"/>
      <c r="D99" s="131" t="s">
        <v>96</v>
      </c>
      <c r="E99" s="132"/>
      <c r="F99" s="132"/>
      <c r="G99" s="132"/>
      <c r="H99" s="132"/>
      <c r="I99" s="133"/>
      <c r="J99" s="134">
        <f>J152</f>
        <v>0</v>
      </c>
      <c r="L99" s="130"/>
    </row>
    <row r="100" spans="1:31" s="10" customFormat="1" ht="19.899999999999999" customHeight="1">
      <c r="B100" s="130"/>
      <c r="D100" s="131" t="s">
        <v>97</v>
      </c>
      <c r="E100" s="132"/>
      <c r="F100" s="132"/>
      <c r="G100" s="132"/>
      <c r="H100" s="132"/>
      <c r="I100" s="133"/>
      <c r="J100" s="134">
        <f>J157</f>
        <v>0</v>
      </c>
      <c r="L100" s="130"/>
    </row>
    <row r="101" spans="1:31" s="10" customFormat="1" ht="19.899999999999999" customHeight="1">
      <c r="B101" s="130"/>
      <c r="D101" s="131" t="s">
        <v>98</v>
      </c>
      <c r="E101" s="132"/>
      <c r="F101" s="132"/>
      <c r="G101" s="132"/>
      <c r="H101" s="132"/>
      <c r="I101" s="133"/>
      <c r="J101" s="134">
        <f>J177</f>
        <v>0</v>
      </c>
      <c r="L101" s="130"/>
    </row>
    <row r="102" spans="1:31" s="10" customFormat="1" ht="19.899999999999999" customHeight="1">
      <c r="B102" s="130"/>
      <c r="D102" s="131" t="s">
        <v>99</v>
      </c>
      <c r="E102" s="132"/>
      <c r="F102" s="132"/>
      <c r="G102" s="132"/>
      <c r="H102" s="132"/>
      <c r="I102" s="133"/>
      <c r="J102" s="134">
        <f>J179</f>
        <v>0</v>
      </c>
      <c r="L102" s="130"/>
    </row>
    <row r="103" spans="1:31" s="10" customFormat="1" ht="19.899999999999999" customHeight="1">
      <c r="B103" s="130"/>
      <c r="D103" s="131" t="s">
        <v>100</v>
      </c>
      <c r="E103" s="132"/>
      <c r="F103" s="132"/>
      <c r="G103" s="132"/>
      <c r="H103" s="132"/>
      <c r="I103" s="133"/>
      <c r="J103" s="134">
        <f>J186</f>
        <v>0</v>
      </c>
      <c r="L103" s="130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95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119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120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101</v>
      </c>
      <c r="D110" s="31"/>
      <c r="E110" s="31"/>
      <c r="F110" s="31"/>
      <c r="G110" s="31"/>
      <c r="H110" s="31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95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5" customHeight="1">
      <c r="A113" s="31"/>
      <c r="B113" s="32"/>
      <c r="C113" s="31"/>
      <c r="D113" s="31"/>
      <c r="E113" s="240" t="str">
        <f>E7</f>
        <v>Ledeč nad Sázavou, ř. km 128,942 - 129,280 - oprava opevnění levého břehu</v>
      </c>
      <c r="F113" s="241"/>
      <c r="G113" s="241"/>
      <c r="H113" s="241"/>
      <c r="I113" s="95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87</v>
      </c>
      <c r="D114" s="31"/>
      <c r="E114" s="31"/>
      <c r="F114" s="31"/>
      <c r="G114" s="31"/>
      <c r="H114" s="31"/>
      <c r="I114" s="95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24" t="str">
        <f>E9</f>
        <v>3388a - Rozpočet</v>
      </c>
      <c r="F115" s="239"/>
      <c r="G115" s="239"/>
      <c r="H115" s="239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95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 xml:space="preserve"> </v>
      </c>
      <c r="G117" s="31"/>
      <c r="H117" s="31"/>
      <c r="I117" s="96" t="s">
        <v>22</v>
      </c>
      <c r="J117" s="54" t="str">
        <f>IF(J12="","",J12)</f>
        <v/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95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1"/>
      <c r="E119" s="31"/>
      <c r="F119" s="24" t="str">
        <f>E15</f>
        <v xml:space="preserve"> </v>
      </c>
      <c r="G119" s="31"/>
      <c r="H119" s="31"/>
      <c r="I119" s="96" t="s">
        <v>28</v>
      </c>
      <c r="J119" s="29" t="str">
        <f>E21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26</v>
      </c>
      <c r="D120" s="31"/>
      <c r="E120" s="31"/>
      <c r="F120" s="24" t="str">
        <f>IF(E18="","",E18)</f>
        <v>Vyplň údaj</v>
      </c>
      <c r="G120" s="31"/>
      <c r="H120" s="31"/>
      <c r="I120" s="96" t="s">
        <v>30</v>
      </c>
      <c r="J120" s="29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95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35"/>
      <c r="B122" s="136"/>
      <c r="C122" s="137" t="s">
        <v>102</v>
      </c>
      <c r="D122" s="138" t="s">
        <v>57</v>
      </c>
      <c r="E122" s="138" t="s">
        <v>53</v>
      </c>
      <c r="F122" s="138" t="s">
        <v>54</v>
      </c>
      <c r="G122" s="138" t="s">
        <v>103</v>
      </c>
      <c r="H122" s="138" t="s">
        <v>104</v>
      </c>
      <c r="I122" s="139" t="s">
        <v>105</v>
      </c>
      <c r="J122" s="140" t="s">
        <v>91</v>
      </c>
      <c r="K122" s="141" t="s">
        <v>106</v>
      </c>
      <c r="L122" s="142"/>
      <c r="M122" s="61" t="s">
        <v>1</v>
      </c>
      <c r="N122" s="62" t="s">
        <v>36</v>
      </c>
      <c r="O122" s="62" t="s">
        <v>107</v>
      </c>
      <c r="P122" s="62" t="s">
        <v>108</v>
      </c>
      <c r="Q122" s="62" t="s">
        <v>109</v>
      </c>
      <c r="R122" s="62" t="s">
        <v>110</v>
      </c>
      <c r="S122" s="62" t="s">
        <v>111</v>
      </c>
      <c r="T122" s="63" t="s">
        <v>112</v>
      </c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</row>
    <row r="123" spans="1:65" s="2" customFormat="1" ht="22.9" customHeight="1">
      <c r="A123" s="31"/>
      <c r="B123" s="32"/>
      <c r="C123" s="68" t="s">
        <v>113</v>
      </c>
      <c r="D123" s="31"/>
      <c r="E123" s="31"/>
      <c r="F123" s="31"/>
      <c r="G123" s="31"/>
      <c r="H123" s="31"/>
      <c r="I123" s="95"/>
      <c r="J123" s="143">
        <f>BK123</f>
        <v>0</v>
      </c>
      <c r="K123" s="31"/>
      <c r="L123" s="32"/>
      <c r="M123" s="64"/>
      <c r="N123" s="55"/>
      <c r="O123" s="65"/>
      <c r="P123" s="144">
        <f>P124</f>
        <v>0</v>
      </c>
      <c r="Q123" s="65"/>
      <c r="R123" s="144">
        <f>R124</f>
        <v>1326.1398279999999</v>
      </c>
      <c r="S123" s="65"/>
      <c r="T123" s="145">
        <f>T124</f>
        <v>596.44599999999991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71</v>
      </c>
      <c r="AU123" s="16" t="s">
        <v>93</v>
      </c>
      <c r="BK123" s="146">
        <f>BK124</f>
        <v>0</v>
      </c>
    </row>
    <row r="124" spans="1:65" s="12" customFormat="1" ht="25.9" customHeight="1">
      <c r="B124" s="147"/>
      <c r="D124" s="148" t="s">
        <v>71</v>
      </c>
      <c r="E124" s="149" t="s">
        <v>114</v>
      </c>
      <c r="F124" s="149" t="s">
        <v>115</v>
      </c>
      <c r="I124" s="150"/>
      <c r="J124" s="151">
        <f>BK124</f>
        <v>0</v>
      </c>
      <c r="L124" s="147"/>
      <c r="M124" s="152"/>
      <c r="N124" s="153"/>
      <c r="O124" s="153"/>
      <c r="P124" s="154">
        <f>P125+P152+P157+P177+P179+P186</f>
        <v>0</v>
      </c>
      <c r="Q124" s="153"/>
      <c r="R124" s="154">
        <f>R125+R152+R157+R177+R179+R186</f>
        <v>1326.1398279999999</v>
      </c>
      <c r="S124" s="153"/>
      <c r="T124" s="155">
        <f>T125+T152+T157+T177+T179+T186</f>
        <v>596.44599999999991</v>
      </c>
      <c r="AR124" s="148" t="s">
        <v>80</v>
      </c>
      <c r="AT124" s="156" t="s">
        <v>71</v>
      </c>
      <c r="AU124" s="156" t="s">
        <v>72</v>
      </c>
      <c r="AY124" s="148" t="s">
        <v>116</v>
      </c>
      <c r="BK124" s="157">
        <f>BK125+BK152+BK157+BK177+BK179+BK186</f>
        <v>0</v>
      </c>
    </row>
    <row r="125" spans="1:65" s="12" customFormat="1" ht="22.9" customHeight="1">
      <c r="B125" s="147"/>
      <c r="D125" s="148" t="s">
        <v>71</v>
      </c>
      <c r="E125" s="158" t="s">
        <v>80</v>
      </c>
      <c r="F125" s="158" t="s">
        <v>117</v>
      </c>
      <c r="I125" s="150"/>
      <c r="J125" s="159">
        <f>BK125</f>
        <v>0</v>
      </c>
      <c r="L125" s="147"/>
      <c r="M125" s="152"/>
      <c r="N125" s="153"/>
      <c r="O125" s="153"/>
      <c r="P125" s="154">
        <f>SUM(P126:P151)</f>
        <v>0</v>
      </c>
      <c r="Q125" s="153"/>
      <c r="R125" s="154">
        <f>SUM(R126:R151)</f>
        <v>0</v>
      </c>
      <c r="S125" s="153"/>
      <c r="T125" s="155">
        <f>SUM(T126:T151)</f>
        <v>596.44599999999991</v>
      </c>
      <c r="AR125" s="148" t="s">
        <v>80</v>
      </c>
      <c r="AT125" s="156" t="s">
        <v>71</v>
      </c>
      <c r="AU125" s="156" t="s">
        <v>80</v>
      </c>
      <c r="AY125" s="148" t="s">
        <v>116</v>
      </c>
      <c r="BK125" s="157">
        <f>SUM(BK126:BK151)</f>
        <v>0</v>
      </c>
    </row>
    <row r="126" spans="1:65" s="2" customFormat="1" ht="24" customHeight="1">
      <c r="A126" s="31"/>
      <c r="B126" s="160"/>
      <c r="C126" s="161" t="s">
        <v>80</v>
      </c>
      <c r="D126" s="161" t="s">
        <v>118</v>
      </c>
      <c r="E126" s="162" t="s">
        <v>119</v>
      </c>
      <c r="F126" s="163" t="s">
        <v>120</v>
      </c>
      <c r="G126" s="164" t="s">
        <v>121</v>
      </c>
      <c r="H126" s="165">
        <v>88.5</v>
      </c>
      <c r="I126" s="166"/>
      <c r="J126" s="167">
        <f>ROUND(I126*H126,2)</f>
        <v>0</v>
      </c>
      <c r="K126" s="168"/>
      <c r="L126" s="32"/>
      <c r="M126" s="169" t="s">
        <v>1</v>
      </c>
      <c r="N126" s="170" t="s">
        <v>37</v>
      </c>
      <c r="O126" s="57"/>
      <c r="P126" s="171">
        <f>O126*H126</f>
        <v>0</v>
      </c>
      <c r="Q126" s="171">
        <v>0</v>
      </c>
      <c r="R126" s="171">
        <f>Q126*H126</f>
        <v>0</v>
      </c>
      <c r="S126" s="171">
        <v>0.316</v>
      </c>
      <c r="T126" s="172">
        <f>S126*H126</f>
        <v>27.966000000000001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122</v>
      </c>
      <c r="AT126" s="173" t="s">
        <v>118</v>
      </c>
      <c r="AU126" s="173" t="s">
        <v>82</v>
      </c>
      <c r="AY126" s="16" t="s">
        <v>116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6" t="s">
        <v>80</v>
      </c>
      <c r="BK126" s="174">
        <f>ROUND(I126*H126,2)</f>
        <v>0</v>
      </c>
      <c r="BL126" s="16" t="s">
        <v>122</v>
      </c>
      <c r="BM126" s="173" t="s">
        <v>123</v>
      </c>
    </row>
    <row r="127" spans="1:65" s="13" customFormat="1">
      <c r="B127" s="175"/>
      <c r="D127" s="176" t="s">
        <v>124</v>
      </c>
      <c r="E127" s="177" t="s">
        <v>1</v>
      </c>
      <c r="F127" s="178" t="s">
        <v>125</v>
      </c>
      <c r="H127" s="179">
        <v>88.5</v>
      </c>
      <c r="I127" s="180"/>
      <c r="L127" s="175"/>
      <c r="M127" s="181"/>
      <c r="N127" s="182"/>
      <c r="O127" s="182"/>
      <c r="P127" s="182"/>
      <c r="Q127" s="182"/>
      <c r="R127" s="182"/>
      <c r="S127" s="182"/>
      <c r="T127" s="183"/>
      <c r="AT127" s="177" t="s">
        <v>124</v>
      </c>
      <c r="AU127" s="177" t="s">
        <v>82</v>
      </c>
      <c r="AV127" s="13" t="s">
        <v>82</v>
      </c>
      <c r="AW127" s="13" t="s">
        <v>29</v>
      </c>
      <c r="AX127" s="13" t="s">
        <v>80</v>
      </c>
      <c r="AY127" s="177" t="s">
        <v>116</v>
      </c>
    </row>
    <row r="128" spans="1:65" s="2" customFormat="1" ht="24" customHeight="1">
      <c r="A128" s="31"/>
      <c r="B128" s="160"/>
      <c r="C128" s="161" t="s">
        <v>82</v>
      </c>
      <c r="D128" s="161" t="s">
        <v>118</v>
      </c>
      <c r="E128" s="162" t="s">
        <v>126</v>
      </c>
      <c r="F128" s="163" t="s">
        <v>127</v>
      </c>
      <c r="G128" s="164" t="s">
        <v>128</v>
      </c>
      <c r="H128" s="165">
        <v>299.2</v>
      </c>
      <c r="I128" s="166"/>
      <c r="J128" s="167">
        <f>ROUND(I128*H128,2)</f>
        <v>0</v>
      </c>
      <c r="K128" s="168"/>
      <c r="L128" s="32"/>
      <c r="M128" s="169" t="s">
        <v>1</v>
      </c>
      <c r="N128" s="170" t="s">
        <v>37</v>
      </c>
      <c r="O128" s="57"/>
      <c r="P128" s="171">
        <f>O128*H128</f>
        <v>0</v>
      </c>
      <c r="Q128" s="171">
        <v>0</v>
      </c>
      <c r="R128" s="171">
        <f>Q128*H128</f>
        <v>0</v>
      </c>
      <c r="S128" s="171">
        <v>1.9</v>
      </c>
      <c r="T128" s="172">
        <f>S128*H128</f>
        <v>568.4799999999999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122</v>
      </c>
      <c r="AT128" s="173" t="s">
        <v>118</v>
      </c>
      <c r="AU128" s="173" t="s">
        <v>82</v>
      </c>
      <c r="AY128" s="16" t="s">
        <v>116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6" t="s">
        <v>80</v>
      </c>
      <c r="BK128" s="174">
        <f>ROUND(I128*H128,2)</f>
        <v>0</v>
      </c>
      <c r="BL128" s="16" t="s">
        <v>122</v>
      </c>
      <c r="BM128" s="173" t="s">
        <v>129</v>
      </c>
    </row>
    <row r="129" spans="1:65" s="13" customFormat="1">
      <c r="B129" s="175"/>
      <c r="D129" s="176" t="s">
        <v>124</v>
      </c>
      <c r="E129" s="177" t="s">
        <v>1</v>
      </c>
      <c r="F129" s="178" t="s">
        <v>130</v>
      </c>
      <c r="H129" s="179">
        <v>292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124</v>
      </c>
      <c r="AU129" s="177" t="s">
        <v>82</v>
      </c>
      <c r="AV129" s="13" t="s">
        <v>82</v>
      </c>
      <c r="AW129" s="13" t="s">
        <v>29</v>
      </c>
      <c r="AX129" s="13" t="s">
        <v>72</v>
      </c>
      <c r="AY129" s="177" t="s">
        <v>116</v>
      </c>
    </row>
    <row r="130" spans="1:65" s="13" customFormat="1">
      <c r="B130" s="175"/>
      <c r="D130" s="176" t="s">
        <v>124</v>
      </c>
      <c r="E130" s="177" t="s">
        <v>1</v>
      </c>
      <c r="F130" s="178" t="s">
        <v>131</v>
      </c>
      <c r="H130" s="179">
        <v>7.2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124</v>
      </c>
      <c r="AU130" s="177" t="s">
        <v>82</v>
      </c>
      <c r="AV130" s="13" t="s">
        <v>82</v>
      </c>
      <c r="AW130" s="13" t="s">
        <v>29</v>
      </c>
      <c r="AX130" s="13" t="s">
        <v>72</v>
      </c>
      <c r="AY130" s="177" t="s">
        <v>116</v>
      </c>
    </row>
    <row r="131" spans="1:65" s="14" customFormat="1">
      <c r="B131" s="184"/>
      <c r="D131" s="176" t="s">
        <v>124</v>
      </c>
      <c r="E131" s="185" t="s">
        <v>1</v>
      </c>
      <c r="F131" s="186" t="s">
        <v>132</v>
      </c>
      <c r="H131" s="187">
        <v>299.2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124</v>
      </c>
      <c r="AU131" s="185" t="s">
        <v>82</v>
      </c>
      <c r="AV131" s="14" t="s">
        <v>122</v>
      </c>
      <c r="AW131" s="14" t="s">
        <v>29</v>
      </c>
      <c r="AX131" s="14" t="s">
        <v>80</v>
      </c>
      <c r="AY131" s="185" t="s">
        <v>116</v>
      </c>
    </row>
    <row r="132" spans="1:65" s="2" customFormat="1" ht="24" customHeight="1">
      <c r="A132" s="31"/>
      <c r="B132" s="160"/>
      <c r="C132" s="161" t="s">
        <v>133</v>
      </c>
      <c r="D132" s="161" t="s">
        <v>118</v>
      </c>
      <c r="E132" s="162" t="s">
        <v>134</v>
      </c>
      <c r="F132" s="163" t="s">
        <v>135</v>
      </c>
      <c r="G132" s="164" t="s">
        <v>128</v>
      </c>
      <c r="H132" s="165">
        <v>174.46</v>
      </c>
      <c r="I132" s="166"/>
      <c r="J132" s="167">
        <f>ROUND(I132*H132,2)</f>
        <v>0</v>
      </c>
      <c r="K132" s="168"/>
      <c r="L132" s="32"/>
      <c r="M132" s="169" t="s">
        <v>1</v>
      </c>
      <c r="N132" s="170" t="s">
        <v>37</v>
      </c>
      <c r="O132" s="57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3" t="s">
        <v>122</v>
      </c>
      <c r="AT132" s="173" t="s">
        <v>118</v>
      </c>
      <c r="AU132" s="173" t="s">
        <v>82</v>
      </c>
      <c r="AY132" s="16" t="s">
        <v>116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6" t="s">
        <v>80</v>
      </c>
      <c r="BK132" s="174">
        <f>ROUND(I132*H132,2)</f>
        <v>0</v>
      </c>
      <c r="BL132" s="16" t="s">
        <v>122</v>
      </c>
      <c r="BM132" s="173" t="s">
        <v>136</v>
      </c>
    </row>
    <row r="133" spans="1:65" s="13" customFormat="1" ht="22.5">
      <c r="B133" s="175"/>
      <c r="D133" s="176" t="s">
        <v>124</v>
      </c>
      <c r="E133" s="177" t="s">
        <v>1</v>
      </c>
      <c r="F133" s="178" t="s">
        <v>137</v>
      </c>
      <c r="H133" s="179">
        <v>174.46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124</v>
      </c>
      <c r="AU133" s="177" t="s">
        <v>82</v>
      </c>
      <c r="AV133" s="13" t="s">
        <v>82</v>
      </c>
      <c r="AW133" s="13" t="s">
        <v>29</v>
      </c>
      <c r="AX133" s="13" t="s">
        <v>80</v>
      </c>
      <c r="AY133" s="177" t="s">
        <v>116</v>
      </c>
    </row>
    <row r="134" spans="1:65" s="2" customFormat="1" ht="24" customHeight="1">
      <c r="A134" s="31"/>
      <c r="B134" s="160"/>
      <c r="C134" s="161" t="s">
        <v>122</v>
      </c>
      <c r="D134" s="161" t="s">
        <v>118</v>
      </c>
      <c r="E134" s="162" t="s">
        <v>138</v>
      </c>
      <c r="F134" s="163" t="s">
        <v>139</v>
      </c>
      <c r="G134" s="164" t="s">
        <v>128</v>
      </c>
      <c r="H134" s="165">
        <v>196.3</v>
      </c>
      <c r="I134" s="166"/>
      <c r="J134" s="167">
        <f>ROUND(I134*H134,2)</f>
        <v>0</v>
      </c>
      <c r="K134" s="168"/>
      <c r="L134" s="32"/>
      <c r="M134" s="169" t="s">
        <v>1</v>
      </c>
      <c r="N134" s="170" t="s">
        <v>37</v>
      </c>
      <c r="O134" s="57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3" t="s">
        <v>122</v>
      </c>
      <c r="AT134" s="173" t="s">
        <v>118</v>
      </c>
      <c r="AU134" s="173" t="s">
        <v>82</v>
      </c>
      <c r="AY134" s="16" t="s">
        <v>116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6" t="s">
        <v>80</v>
      </c>
      <c r="BK134" s="174">
        <f>ROUND(I134*H134,2)</f>
        <v>0</v>
      </c>
      <c r="BL134" s="16" t="s">
        <v>122</v>
      </c>
      <c r="BM134" s="173" t="s">
        <v>140</v>
      </c>
    </row>
    <row r="135" spans="1:65" s="2" customFormat="1" ht="24" customHeight="1">
      <c r="A135" s="31"/>
      <c r="B135" s="160"/>
      <c r="C135" s="161" t="s">
        <v>141</v>
      </c>
      <c r="D135" s="161" t="s">
        <v>118</v>
      </c>
      <c r="E135" s="162" t="s">
        <v>142</v>
      </c>
      <c r="F135" s="163" t="s">
        <v>143</v>
      </c>
      <c r="G135" s="164" t="s">
        <v>128</v>
      </c>
      <c r="H135" s="165">
        <v>196.3</v>
      </c>
      <c r="I135" s="166"/>
      <c r="J135" s="167">
        <f>ROUND(I135*H135,2)</f>
        <v>0</v>
      </c>
      <c r="K135" s="168"/>
      <c r="L135" s="32"/>
      <c r="M135" s="169" t="s">
        <v>1</v>
      </c>
      <c r="N135" s="170" t="s">
        <v>37</v>
      </c>
      <c r="O135" s="57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3" t="s">
        <v>122</v>
      </c>
      <c r="AT135" s="173" t="s">
        <v>118</v>
      </c>
      <c r="AU135" s="173" t="s">
        <v>82</v>
      </c>
      <c r="AY135" s="16" t="s">
        <v>116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6" t="s">
        <v>80</v>
      </c>
      <c r="BK135" s="174">
        <f>ROUND(I135*H135,2)</f>
        <v>0</v>
      </c>
      <c r="BL135" s="16" t="s">
        <v>122</v>
      </c>
      <c r="BM135" s="173" t="s">
        <v>144</v>
      </c>
    </row>
    <row r="136" spans="1:65" s="2" customFormat="1" ht="24" customHeight="1">
      <c r="A136" s="31"/>
      <c r="B136" s="160"/>
      <c r="C136" s="161" t="s">
        <v>145</v>
      </c>
      <c r="D136" s="161" t="s">
        <v>118</v>
      </c>
      <c r="E136" s="162" t="s">
        <v>146</v>
      </c>
      <c r="F136" s="163" t="s">
        <v>147</v>
      </c>
      <c r="G136" s="164" t="s">
        <v>128</v>
      </c>
      <c r="H136" s="165">
        <v>152.19999999999999</v>
      </c>
      <c r="I136" s="166"/>
      <c r="J136" s="167">
        <f>ROUND(I136*H136,2)</f>
        <v>0</v>
      </c>
      <c r="K136" s="168"/>
      <c r="L136" s="32"/>
      <c r="M136" s="169" t="s">
        <v>1</v>
      </c>
      <c r="N136" s="170" t="s">
        <v>37</v>
      </c>
      <c r="O136" s="57"/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3" t="s">
        <v>122</v>
      </c>
      <c r="AT136" s="173" t="s">
        <v>118</v>
      </c>
      <c r="AU136" s="173" t="s">
        <v>82</v>
      </c>
      <c r="AY136" s="16" t="s">
        <v>116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6" t="s">
        <v>80</v>
      </c>
      <c r="BK136" s="174">
        <f>ROUND(I136*H136,2)</f>
        <v>0</v>
      </c>
      <c r="BL136" s="16" t="s">
        <v>122</v>
      </c>
      <c r="BM136" s="173" t="s">
        <v>148</v>
      </c>
    </row>
    <row r="137" spans="1:65" s="13" customFormat="1">
      <c r="B137" s="175"/>
      <c r="D137" s="176" t="s">
        <v>124</v>
      </c>
      <c r="E137" s="177" t="s">
        <v>1</v>
      </c>
      <c r="F137" s="178" t="s">
        <v>149</v>
      </c>
      <c r="H137" s="179">
        <v>152.19999999999999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124</v>
      </c>
      <c r="AU137" s="177" t="s">
        <v>82</v>
      </c>
      <c r="AV137" s="13" t="s">
        <v>82</v>
      </c>
      <c r="AW137" s="13" t="s">
        <v>29</v>
      </c>
      <c r="AX137" s="13" t="s">
        <v>80</v>
      </c>
      <c r="AY137" s="177" t="s">
        <v>116</v>
      </c>
    </row>
    <row r="138" spans="1:65" s="2" customFormat="1" ht="24" customHeight="1">
      <c r="A138" s="31"/>
      <c r="B138" s="160"/>
      <c r="C138" s="161" t="s">
        <v>150</v>
      </c>
      <c r="D138" s="161" t="s">
        <v>118</v>
      </c>
      <c r="E138" s="162" t="s">
        <v>151</v>
      </c>
      <c r="F138" s="163" t="s">
        <v>152</v>
      </c>
      <c r="G138" s="164" t="s">
        <v>128</v>
      </c>
      <c r="H138" s="165">
        <v>3044</v>
      </c>
      <c r="I138" s="166"/>
      <c r="J138" s="167">
        <f>ROUND(I138*H138,2)</f>
        <v>0</v>
      </c>
      <c r="K138" s="168"/>
      <c r="L138" s="32"/>
      <c r="M138" s="169" t="s">
        <v>1</v>
      </c>
      <c r="N138" s="170" t="s">
        <v>37</v>
      </c>
      <c r="O138" s="57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3" t="s">
        <v>122</v>
      </c>
      <c r="AT138" s="173" t="s">
        <v>118</v>
      </c>
      <c r="AU138" s="173" t="s">
        <v>82</v>
      </c>
      <c r="AY138" s="16" t="s">
        <v>116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6" t="s">
        <v>80</v>
      </c>
      <c r="BK138" s="174">
        <f>ROUND(I138*H138,2)</f>
        <v>0</v>
      </c>
      <c r="BL138" s="16" t="s">
        <v>122</v>
      </c>
      <c r="BM138" s="173" t="s">
        <v>153</v>
      </c>
    </row>
    <row r="139" spans="1:65" s="13" customFormat="1" ht="22.5">
      <c r="B139" s="175"/>
      <c r="D139" s="176" t="s">
        <v>124</v>
      </c>
      <c r="E139" s="177" t="s">
        <v>1</v>
      </c>
      <c r="F139" s="178" t="s">
        <v>154</v>
      </c>
      <c r="H139" s="179">
        <v>3044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124</v>
      </c>
      <c r="AU139" s="177" t="s">
        <v>82</v>
      </c>
      <c r="AV139" s="13" t="s">
        <v>82</v>
      </c>
      <c r="AW139" s="13" t="s">
        <v>29</v>
      </c>
      <c r="AX139" s="13" t="s">
        <v>80</v>
      </c>
      <c r="AY139" s="177" t="s">
        <v>116</v>
      </c>
    </row>
    <row r="140" spans="1:65" s="2" customFormat="1" ht="24" customHeight="1">
      <c r="A140" s="31"/>
      <c r="B140" s="160"/>
      <c r="C140" s="161" t="s">
        <v>155</v>
      </c>
      <c r="D140" s="161" t="s">
        <v>118</v>
      </c>
      <c r="E140" s="162" t="s">
        <v>156</v>
      </c>
      <c r="F140" s="163" t="s">
        <v>157</v>
      </c>
      <c r="G140" s="164" t="s">
        <v>128</v>
      </c>
      <c r="H140" s="165">
        <v>44.1</v>
      </c>
      <c r="I140" s="166"/>
      <c r="J140" s="167">
        <f>ROUND(I140*H140,2)</f>
        <v>0</v>
      </c>
      <c r="K140" s="168"/>
      <c r="L140" s="32"/>
      <c r="M140" s="169" t="s">
        <v>1</v>
      </c>
      <c r="N140" s="170" t="s">
        <v>37</v>
      </c>
      <c r="O140" s="57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3" t="s">
        <v>122</v>
      </c>
      <c r="AT140" s="173" t="s">
        <v>118</v>
      </c>
      <c r="AU140" s="173" t="s">
        <v>82</v>
      </c>
      <c r="AY140" s="16" t="s">
        <v>116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6" t="s">
        <v>80</v>
      </c>
      <c r="BK140" s="174">
        <f>ROUND(I140*H140,2)</f>
        <v>0</v>
      </c>
      <c r="BL140" s="16" t="s">
        <v>122</v>
      </c>
      <c r="BM140" s="173" t="s">
        <v>158</v>
      </c>
    </row>
    <row r="141" spans="1:65" s="2" customFormat="1" ht="16.5" customHeight="1">
      <c r="A141" s="31"/>
      <c r="B141" s="160"/>
      <c r="C141" s="161" t="s">
        <v>159</v>
      </c>
      <c r="D141" s="161" t="s">
        <v>118</v>
      </c>
      <c r="E141" s="162" t="s">
        <v>160</v>
      </c>
      <c r="F141" s="163" t="s">
        <v>161</v>
      </c>
      <c r="G141" s="164" t="s">
        <v>128</v>
      </c>
      <c r="H141" s="165">
        <v>284.42</v>
      </c>
      <c r="I141" s="166"/>
      <c r="J141" s="167">
        <f>ROUND(I141*H141,2)</f>
        <v>0</v>
      </c>
      <c r="K141" s="168"/>
      <c r="L141" s="32"/>
      <c r="M141" s="169" t="s">
        <v>1</v>
      </c>
      <c r="N141" s="170" t="s">
        <v>37</v>
      </c>
      <c r="O141" s="57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3" t="s">
        <v>122</v>
      </c>
      <c r="AT141" s="173" t="s">
        <v>118</v>
      </c>
      <c r="AU141" s="173" t="s">
        <v>82</v>
      </c>
      <c r="AY141" s="16" t="s">
        <v>116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6" t="s">
        <v>80</v>
      </c>
      <c r="BK141" s="174">
        <f>ROUND(I141*H141,2)</f>
        <v>0</v>
      </c>
      <c r="BL141" s="16" t="s">
        <v>122</v>
      </c>
      <c r="BM141" s="173" t="s">
        <v>162</v>
      </c>
    </row>
    <row r="142" spans="1:65" s="13" customFormat="1">
      <c r="B142" s="175"/>
      <c r="D142" s="176" t="s">
        <v>124</v>
      </c>
      <c r="E142" s="177" t="s">
        <v>1</v>
      </c>
      <c r="F142" s="178" t="s">
        <v>163</v>
      </c>
      <c r="H142" s="179">
        <v>152.19999999999999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124</v>
      </c>
      <c r="AU142" s="177" t="s">
        <v>82</v>
      </c>
      <c r="AV142" s="13" t="s">
        <v>82</v>
      </c>
      <c r="AW142" s="13" t="s">
        <v>29</v>
      </c>
      <c r="AX142" s="13" t="s">
        <v>72</v>
      </c>
      <c r="AY142" s="177" t="s">
        <v>116</v>
      </c>
    </row>
    <row r="143" spans="1:65" s="13" customFormat="1">
      <c r="B143" s="175"/>
      <c r="D143" s="176" t="s">
        <v>124</v>
      </c>
      <c r="E143" s="177" t="s">
        <v>1</v>
      </c>
      <c r="F143" s="178" t="s">
        <v>164</v>
      </c>
      <c r="H143" s="179">
        <v>13.3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124</v>
      </c>
      <c r="AU143" s="177" t="s">
        <v>82</v>
      </c>
      <c r="AV143" s="13" t="s">
        <v>82</v>
      </c>
      <c r="AW143" s="13" t="s">
        <v>29</v>
      </c>
      <c r="AX143" s="13" t="s">
        <v>72</v>
      </c>
      <c r="AY143" s="177" t="s">
        <v>116</v>
      </c>
    </row>
    <row r="144" spans="1:65" s="13" customFormat="1">
      <c r="B144" s="175"/>
      <c r="D144" s="176" t="s">
        <v>124</v>
      </c>
      <c r="E144" s="177" t="s">
        <v>1</v>
      </c>
      <c r="F144" s="178" t="s">
        <v>165</v>
      </c>
      <c r="H144" s="179">
        <v>118.92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124</v>
      </c>
      <c r="AU144" s="177" t="s">
        <v>82</v>
      </c>
      <c r="AV144" s="13" t="s">
        <v>82</v>
      </c>
      <c r="AW144" s="13" t="s">
        <v>29</v>
      </c>
      <c r="AX144" s="13" t="s">
        <v>72</v>
      </c>
      <c r="AY144" s="177" t="s">
        <v>116</v>
      </c>
    </row>
    <row r="145" spans="1:65" s="14" customFormat="1">
      <c r="B145" s="184"/>
      <c r="D145" s="176" t="s">
        <v>124</v>
      </c>
      <c r="E145" s="185" t="s">
        <v>1</v>
      </c>
      <c r="F145" s="186" t="s">
        <v>132</v>
      </c>
      <c r="H145" s="187">
        <v>284.42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124</v>
      </c>
      <c r="AU145" s="185" t="s">
        <v>82</v>
      </c>
      <c r="AV145" s="14" t="s">
        <v>122</v>
      </c>
      <c r="AW145" s="14" t="s">
        <v>29</v>
      </c>
      <c r="AX145" s="14" t="s">
        <v>80</v>
      </c>
      <c r="AY145" s="185" t="s">
        <v>116</v>
      </c>
    </row>
    <row r="146" spans="1:65" s="2" customFormat="1" ht="24" customHeight="1">
      <c r="A146" s="31"/>
      <c r="B146" s="160"/>
      <c r="C146" s="161" t="s">
        <v>166</v>
      </c>
      <c r="D146" s="161" t="s">
        <v>118</v>
      </c>
      <c r="E146" s="162" t="s">
        <v>167</v>
      </c>
      <c r="F146" s="163" t="s">
        <v>168</v>
      </c>
      <c r="G146" s="164" t="s">
        <v>169</v>
      </c>
      <c r="H146" s="165">
        <v>520.26400000000001</v>
      </c>
      <c r="I146" s="166"/>
      <c r="J146" s="167">
        <f>ROUND(I146*H146,2)</f>
        <v>0</v>
      </c>
      <c r="K146" s="168"/>
      <c r="L146" s="32"/>
      <c r="M146" s="169" t="s">
        <v>1</v>
      </c>
      <c r="N146" s="170" t="s">
        <v>37</v>
      </c>
      <c r="O146" s="57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3" t="s">
        <v>122</v>
      </c>
      <c r="AT146" s="173" t="s">
        <v>118</v>
      </c>
      <c r="AU146" s="173" t="s">
        <v>82</v>
      </c>
      <c r="AY146" s="16" t="s">
        <v>116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6" t="s">
        <v>80</v>
      </c>
      <c r="BK146" s="174">
        <f>ROUND(I146*H146,2)</f>
        <v>0</v>
      </c>
      <c r="BL146" s="16" t="s">
        <v>122</v>
      </c>
      <c r="BM146" s="173" t="s">
        <v>170</v>
      </c>
    </row>
    <row r="147" spans="1:65" s="13" customFormat="1">
      <c r="B147" s="175"/>
      <c r="D147" s="176" t="s">
        <v>124</v>
      </c>
      <c r="E147" s="177" t="s">
        <v>1</v>
      </c>
      <c r="F147" s="178" t="s">
        <v>171</v>
      </c>
      <c r="H147" s="179">
        <v>266.35000000000002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124</v>
      </c>
      <c r="AU147" s="177" t="s">
        <v>82</v>
      </c>
      <c r="AV147" s="13" t="s">
        <v>82</v>
      </c>
      <c r="AW147" s="13" t="s">
        <v>29</v>
      </c>
      <c r="AX147" s="13" t="s">
        <v>72</v>
      </c>
      <c r="AY147" s="177" t="s">
        <v>116</v>
      </c>
    </row>
    <row r="148" spans="1:65" s="13" customFormat="1">
      <c r="B148" s="175"/>
      <c r="D148" s="176" t="s">
        <v>124</v>
      </c>
      <c r="E148" s="177" t="s">
        <v>1</v>
      </c>
      <c r="F148" s="178" t="s">
        <v>172</v>
      </c>
      <c r="H148" s="179">
        <v>27.966000000000001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124</v>
      </c>
      <c r="AU148" s="177" t="s">
        <v>82</v>
      </c>
      <c r="AV148" s="13" t="s">
        <v>82</v>
      </c>
      <c r="AW148" s="13" t="s">
        <v>29</v>
      </c>
      <c r="AX148" s="13" t="s">
        <v>72</v>
      </c>
      <c r="AY148" s="177" t="s">
        <v>116</v>
      </c>
    </row>
    <row r="149" spans="1:65" s="13" customFormat="1">
      <c r="B149" s="175"/>
      <c r="D149" s="176" t="s">
        <v>124</v>
      </c>
      <c r="E149" s="177" t="s">
        <v>1</v>
      </c>
      <c r="F149" s="178" t="s">
        <v>173</v>
      </c>
      <c r="H149" s="179">
        <v>225.94800000000001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124</v>
      </c>
      <c r="AU149" s="177" t="s">
        <v>82</v>
      </c>
      <c r="AV149" s="13" t="s">
        <v>82</v>
      </c>
      <c r="AW149" s="13" t="s">
        <v>29</v>
      </c>
      <c r="AX149" s="13" t="s">
        <v>72</v>
      </c>
      <c r="AY149" s="177" t="s">
        <v>116</v>
      </c>
    </row>
    <row r="150" spans="1:65" s="14" customFormat="1">
      <c r="B150" s="184"/>
      <c r="D150" s="176" t="s">
        <v>124</v>
      </c>
      <c r="E150" s="185" t="s">
        <v>1</v>
      </c>
      <c r="F150" s="186" t="s">
        <v>132</v>
      </c>
      <c r="H150" s="187">
        <v>520.26400000000001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5" t="s">
        <v>124</v>
      </c>
      <c r="AU150" s="185" t="s">
        <v>82</v>
      </c>
      <c r="AV150" s="14" t="s">
        <v>122</v>
      </c>
      <c r="AW150" s="14" t="s">
        <v>29</v>
      </c>
      <c r="AX150" s="14" t="s">
        <v>80</v>
      </c>
      <c r="AY150" s="185" t="s">
        <v>116</v>
      </c>
    </row>
    <row r="151" spans="1:65" s="2" customFormat="1" ht="16.5" customHeight="1">
      <c r="A151" s="31"/>
      <c r="B151" s="160"/>
      <c r="C151" s="161" t="s">
        <v>174</v>
      </c>
      <c r="D151" s="161" t="s">
        <v>118</v>
      </c>
      <c r="E151" s="162" t="s">
        <v>175</v>
      </c>
      <c r="F151" s="163" t="s">
        <v>176</v>
      </c>
      <c r="G151" s="164" t="s">
        <v>121</v>
      </c>
      <c r="H151" s="165">
        <v>127.5</v>
      </c>
      <c r="I151" s="166"/>
      <c r="J151" s="167">
        <f>ROUND(I151*H151,2)</f>
        <v>0</v>
      </c>
      <c r="K151" s="168"/>
      <c r="L151" s="32"/>
      <c r="M151" s="169" t="s">
        <v>1</v>
      </c>
      <c r="N151" s="170" t="s">
        <v>37</v>
      </c>
      <c r="O151" s="57"/>
      <c r="P151" s="171">
        <f>O151*H151</f>
        <v>0</v>
      </c>
      <c r="Q151" s="171">
        <v>0</v>
      </c>
      <c r="R151" s="171">
        <f>Q151*H151</f>
        <v>0</v>
      </c>
      <c r="S151" s="171">
        <v>0</v>
      </c>
      <c r="T151" s="17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3" t="s">
        <v>122</v>
      </c>
      <c r="AT151" s="173" t="s">
        <v>118</v>
      </c>
      <c r="AU151" s="173" t="s">
        <v>82</v>
      </c>
      <c r="AY151" s="16" t="s">
        <v>116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6" t="s">
        <v>80</v>
      </c>
      <c r="BK151" s="174">
        <f>ROUND(I151*H151,2)</f>
        <v>0</v>
      </c>
      <c r="BL151" s="16" t="s">
        <v>122</v>
      </c>
      <c r="BM151" s="173" t="s">
        <v>177</v>
      </c>
    </row>
    <row r="152" spans="1:65" s="12" customFormat="1" ht="22.9" customHeight="1">
      <c r="B152" s="147"/>
      <c r="D152" s="148" t="s">
        <v>71</v>
      </c>
      <c r="E152" s="158" t="s">
        <v>133</v>
      </c>
      <c r="F152" s="158" t="s">
        <v>178</v>
      </c>
      <c r="I152" s="150"/>
      <c r="J152" s="159">
        <f>BK152</f>
        <v>0</v>
      </c>
      <c r="L152" s="147"/>
      <c r="M152" s="152"/>
      <c r="N152" s="153"/>
      <c r="O152" s="153"/>
      <c r="P152" s="154">
        <f>SUM(P153:P156)</f>
        <v>0</v>
      </c>
      <c r="Q152" s="153"/>
      <c r="R152" s="154">
        <f>SUM(R153:R156)</f>
        <v>1.3174699999999999</v>
      </c>
      <c r="S152" s="153"/>
      <c r="T152" s="155">
        <f>SUM(T153:T156)</f>
        <v>0</v>
      </c>
      <c r="AR152" s="148" t="s">
        <v>80</v>
      </c>
      <c r="AT152" s="156" t="s">
        <v>71</v>
      </c>
      <c r="AU152" s="156" t="s">
        <v>80</v>
      </c>
      <c r="AY152" s="148" t="s">
        <v>116</v>
      </c>
      <c r="BK152" s="157">
        <f>SUM(BK153:BK156)</f>
        <v>0</v>
      </c>
    </row>
    <row r="153" spans="1:65" s="2" customFormat="1" ht="24" customHeight="1">
      <c r="A153" s="31"/>
      <c r="B153" s="160"/>
      <c r="C153" s="161" t="s">
        <v>179</v>
      </c>
      <c r="D153" s="161" t="s">
        <v>118</v>
      </c>
      <c r="E153" s="162" t="s">
        <v>180</v>
      </c>
      <c r="F153" s="163" t="s">
        <v>181</v>
      </c>
      <c r="G153" s="164" t="s">
        <v>128</v>
      </c>
      <c r="H153" s="165">
        <v>104.2</v>
      </c>
      <c r="I153" s="166"/>
      <c r="J153" s="167">
        <f>ROUND(I153*H153,2)</f>
        <v>0</v>
      </c>
      <c r="K153" s="168"/>
      <c r="L153" s="32"/>
      <c r="M153" s="169" t="s">
        <v>1</v>
      </c>
      <c r="N153" s="170" t="s">
        <v>37</v>
      </c>
      <c r="O153" s="57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3" t="s">
        <v>122</v>
      </c>
      <c r="AT153" s="173" t="s">
        <v>118</v>
      </c>
      <c r="AU153" s="173" t="s">
        <v>82</v>
      </c>
      <c r="AY153" s="16" t="s">
        <v>116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6" t="s">
        <v>80</v>
      </c>
      <c r="BK153" s="174">
        <f>ROUND(I153*H153,2)</f>
        <v>0</v>
      </c>
      <c r="BL153" s="16" t="s">
        <v>122</v>
      </c>
      <c r="BM153" s="173" t="s">
        <v>182</v>
      </c>
    </row>
    <row r="154" spans="1:65" s="2" customFormat="1" ht="16.5" customHeight="1">
      <c r="A154" s="31"/>
      <c r="B154" s="160"/>
      <c r="C154" s="161" t="s">
        <v>183</v>
      </c>
      <c r="D154" s="161" t="s">
        <v>118</v>
      </c>
      <c r="E154" s="162" t="s">
        <v>184</v>
      </c>
      <c r="F154" s="163" t="s">
        <v>185</v>
      </c>
      <c r="G154" s="164" t="s">
        <v>121</v>
      </c>
      <c r="H154" s="165">
        <v>162.25</v>
      </c>
      <c r="I154" s="166"/>
      <c r="J154" s="167">
        <f>ROUND(I154*H154,2)</f>
        <v>0</v>
      </c>
      <c r="K154" s="168"/>
      <c r="L154" s="32"/>
      <c r="M154" s="169" t="s">
        <v>1</v>
      </c>
      <c r="N154" s="170" t="s">
        <v>37</v>
      </c>
      <c r="O154" s="57"/>
      <c r="P154" s="171">
        <f>O154*H154</f>
        <v>0</v>
      </c>
      <c r="Q154" s="171">
        <v>7.26E-3</v>
      </c>
      <c r="R154" s="171">
        <f>Q154*H154</f>
        <v>1.177935</v>
      </c>
      <c r="S154" s="171">
        <v>0</v>
      </c>
      <c r="T154" s="17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3" t="s">
        <v>122</v>
      </c>
      <c r="AT154" s="173" t="s">
        <v>118</v>
      </c>
      <c r="AU154" s="173" t="s">
        <v>82</v>
      </c>
      <c r="AY154" s="16" t="s">
        <v>116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6" t="s">
        <v>80</v>
      </c>
      <c r="BK154" s="174">
        <f>ROUND(I154*H154,2)</f>
        <v>0</v>
      </c>
      <c r="BL154" s="16" t="s">
        <v>122</v>
      </c>
      <c r="BM154" s="173" t="s">
        <v>186</v>
      </c>
    </row>
    <row r="155" spans="1:65" s="13" customFormat="1">
      <c r="B155" s="175"/>
      <c r="D155" s="176" t="s">
        <v>124</v>
      </c>
      <c r="E155" s="177" t="s">
        <v>1</v>
      </c>
      <c r="F155" s="178" t="s">
        <v>187</v>
      </c>
      <c r="H155" s="179">
        <v>162.25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124</v>
      </c>
      <c r="AU155" s="177" t="s">
        <v>82</v>
      </c>
      <c r="AV155" s="13" t="s">
        <v>82</v>
      </c>
      <c r="AW155" s="13" t="s">
        <v>29</v>
      </c>
      <c r="AX155" s="13" t="s">
        <v>80</v>
      </c>
      <c r="AY155" s="177" t="s">
        <v>116</v>
      </c>
    </row>
    <row r="156" spans="1:65" s="2" customFormat="1" ht="24" customHeight="1">
      <c r="A156" s="31"/>
      <c r="B156" s="160"/>
      <c r="C156" s="161" t="s">
        <v>188</v>
      </c>
      <c r="D156" s="161" t="s">
        <v>118</v>
      </c>
      <c r="E156" s="162" t="s">
        <v>189</v>
      </c>
      <c r="F156" s="163" t="s">
        <v>190</v>
      </c>
      <c r="G156" s="164" t="s">
        <v>121</v>
      </c>
      <c r="H156" s="165">
        <v>162.25</v>
      </c>
      <c r="I156" s="166"/>
      <c r="J156" s="167">
        <f>ROUND(I156*H156,2)</f>
        <v>0</v>
      </c>
      <c r="K156" s="168"/>
      <c r="L156" s="32"/>
      <c r="M156" s="169" t="s">
        <v>1</v>
      </c>
      <c r="N156" s="170" t="s">
        <v>37</v>
      </c>
      <c r="O156" s="57"/>
      <c r="P156" s="171">
        <f>O156*H156</f>
        <v>0</v>
      </c>
      <c r="Q156" s="171">
        <v>8.5999999999999998E-4</v>
      </c>
      <c r="R156" s="171">
        <f>Q156*H156</f>
        <v>0.13953499999999999</v>
      </c>
      <c r="S156" s="171">
        <v>0</v>
      </c>
      <c r="T156" s="17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3" t="s">
        <v>122</v>
      </c>
      <c r="AT156" s="173" t="s">
        <v>118</v>
      </c>
      <c r="AU156" s="173" t="s">
        <v>82</v>
      </c>
      <c r="AY156" s="16" t="s">
        <v>116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6" t="s">
        <v>80</v>
      </c>
      <c r="BK156" s="174">
        <f>ROUND(I156*H156,2)</f>
        <v>0</v>
      </c>
      <c r="BL156" s="16" t="s">
        <v>122</v>
      </c>
      <c r="BM156" s="173" t="s">
        <v>191</v>
      </c>
    </row>
    <row r="157" spans="1:65" s="12" customFormat="1" ht="22.9" customHeight="1">
      <c r="B157" s="147"/>
      <c r="D157" s="148" t="s">
        <v>71</v>
      </c>
      <c r="E157" s="158" t="s">
        <v>122</v>
      </c>
      <c r="F157" s="158" t="s">
        <v>192</v>
      </c>
      <c r="I157" s="150"/>
      <c r="J157" s="159">
        <f>BK157</f>
        <v>0</v>
      </c>
      <c r="L157" s="147"/>
      <c r="M157" s="152"/>
      <c r="N157" s="153"/>
      <c r="O157" s="153"/>
      <c r="P157" s="154">
        <f>SUM(P158:P176)</f>
        <v>0</v>
      </c>
      <c r="Q157" s="153"/>
      <c r="R157" s="154">
        <f>SUM(R158:R176)</f>
        <v>1324.8223579999999</v>
      </c>
      <c r="S157" s="153"/>
      <c r="T157" s="155">
        <f>SUM(T158:T176)</f>
        <v>0</v>
      </c>
      <c r="AR157" s="148" t="s">
        <v>80</v>
      </c>
      <c r="AT157" s="156" t="s">
        <v>71</v>
      </c>
      <c r="AU157" s="156" t="s">
        <v>80</v>
      </c>
      <c r="AY157" s="148" t="s">
        <v>116</v>
      </c>
      <c r="BK157" s="157">
        <f>SUM(BK158:BK176)</f>
        <v>0</v>
      </c>
    </row>
    <row r="158" spans="1:65" s="2" customFormat="1" ht="24" customHeight="1">
      <c r="A158" s="31"/>
      <c r="B158" s="160"/>
      <c r="C158" s="161" t="s">
        <v>8</v>
      </c>
      <c r="D158" s="161" t="s">
        <v>118</v>
      </c>
      <c r="E158" s="162" t="s">
        <v>193</v>
      </c>
      <c r="F158" s="163" t="s">
        <v>194</v>
      </c>
      <c r="G158" s="164" t="s">
        <v>121</v>
      </c>
      <c r="H158" s="165">
        <v>969.8</v>
      </c>
      <c r="I158" s="166"/>
      <c r="J158" s="167">
        <f>ROUND(I158*H158,2)</f>
        <v>0</v>
      </c>
      <c r="K158" s="168"/>
      <c r="L158" s="32"/>
      <c r="M158" s="169" t="s">
        <v>1</v>
      </c>
      <c r="N158" s="170" t="s">
        <v>37</v>
      </c>
      <c r="O158" s="57"/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3" t="s">
        <v>122</v>
      </c>
      <c r="AT158" s="173" t="s">
        <v>118</v>
      </c>
      <c r="AU158" s="173" t="s">
        <v>82</v>
      </c>
      <c r="AY158" s="16" t="s">
        <v>116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6" t="s">
        <v>80</v>
      </c>
      <c r="BK158" s="174">
        <f>ROUND(I158*H158,2)</f>
        <v>0</v>
      </c>
      <c r="BL158" s="16" t="s">
        <v>122</v>
      </c>
      <c r="BM158" s="173" t="s">
        <v>195</v>
      </c>
    </row>
    <row r="159" spans="1:65" s="13" customFormat="1">
      <c r="B159" s="175"/>
      <c r="D159" s="176" t="s">
        <v>124</v>
      </c>
      <c r="E159" s="177" t="s">
        <v>1</v>
      </c>
      <c r="F159" s="178" t="s">
        <v>196</v>
      </c>
      <c r="H159" s="179">
        <v>937.4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124</v>
      </c>
      <c r="AU159" s="177" t="s">
        <v>82</v>
      </c>
      <c r="AV159" s="13" t="s">
        <v>82</v>
      </c>
      <c r="AW159" s="13" t="s">
        <v>29</v>
      </c>
      <c r="AX159" s="13" t="s">
        <v>72</v>
      </c>
      <c r="AY159" s="177" t="s">
        <v>116</v>
      </c>
    </row>
    <row r="160" spans="1:65" s="13" customFormat="1">
      <c r="B160" s="175"/>
      <c r="D160" s="176" t="s">
        <v>124</v>
      </c>
      <c r="E160" s="177" t="s">
        <v>1</v>
      </c>
      <c r="F160" s="178" t="s">
        <v>197</v>
      </c>
      <c r="H160" s="179">
        <v>32.4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124</v>
      </c>
      <c r="AU160" s="177" t="s">
        <v>82</v>
      </c>
      <c r="AV160" s="13" t="s">
        <v>82</v>
      </c>
      <c r="AW160" s="13" t="s">
        <v>29</v>
      </c>
      <c r="AX160" s="13" t="s">
        <v>72</v>
      </c>
      <c r="AY160" s="177" t="s">
        <v>116</v>
      </c>
    </row>
    <row r="161" spans="1:65" s="14" customFormat="1">
      <c r="B161" s="184"/>
      <c r="D161" s="176" t="s">
        <v>124</v>
      </c>
      <c r="E161" s="185" t="s">
        <v>1</v>
      </c>
      <c r="F161" s="186" t="s">
        <v>132</v>
      </c>
      <c r="H161" s="187">
        <v>969.8</v>
      </c>
      <c r="I161" s="188"/>
      <c r="L161" s="184"/>
      <c r="M161" s="189"/>
      <c r="N161" s="190"/>
      <c r="O161" s="190"/>
      <c r="P161" s="190"/>
      <c r="Q161" s="190"/>
      <c r="R161" s="190"/>
      <c r="S161" s="190"/>
      <c r="T161" s="191"/>
      <c r="AT161" s="185" t="s">
        <v>124</v>
      </c>
      <c r="AU161" s="185" t="s">
        <v>82</v>
      </c>
      <c r="AV161" s="14" t="s">
        <v>122</v>
      </c>
      <c r="AW161" s="14" t="s">
        <v>29</v>
      </c>
      <c r="AX161" s="14" t="s">
        <v>80</v>
      </c>
      <c r="AY161" s="185" t="s">
        <v>116</v>
      </c>
    </row>
    <row r="162" spans="1:65" s="2" customFormat="1" ht="16.5" customHeight="1">
      <c r="A162" s="31"/>
      <c r="B162" s="160"/>
      <c r="C162" s="161" t="s">
        <v>198</v>
      </c>
      <c r="D162" s="161" t="s">
        <v>118</v>
      </c>
      <c r="E162" s="162" t="s">
        <v>199</v>
      </c>
      <c r="F162" s="163" t="s">
        <v>200</v>
      </c>
      <c r="G162" s="164" t="s">
        <v>121</v>
      </c>
      <c r="H162" s="165">
        <v>1213.2</v>
      </c>
      <c r="I162" s="166"/>
      <c r="J162" s="167">
        <f>ROUND(I162*H162,2)</f>
        <v>0</v>
      </c>
      <c r="K162" s="168"/>
      <c r="L162" s="32"/>
      <c r="M162" s="169" t="s">
        <v>1</v>
      </c>
      <c r="N162" s="170" t="s">
        <v>37</v>
      </c>
      <c r="O162" s="57"/>
      <c r="P162" s="171">
        <f>O162*H162</f>
        <v>0</v>
      </c>
      <c r="Q162" s="171">
        <v>0.21251999999999999</v>
      </c>
      <c r="R162" s="171">
        <f>Q162*H162</f>
        <v>257.82926399999997</v>
      </c>
      <c r="S162" s="171">
        <v>0</v>
      </c>
      <c r="T162" s="172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3" t="s">
        <v>122</v>
      </c>
      <c r="AT162" s="173" t="s">
        <v>118</v>
      </c>
      <c r="AU162" s="173" t="s">
        <v>82</v>
      </c>
      <c r="AY162" s="16" t="s">
        <v>116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6" t="s">
        <v>80</v>
      </c>
      <c r="BK162" s="174">
        <f>ROUND(I162*H162,2)</f>
        <v>0</v>
      </c>
      <c r="BL162" s="16" t="s">
        <v>122</v>
      </c>
      <c r="BM162" s="173" t="s">
        <v>201</v>
      </c>
    </row>
    <row r="163" spans="1:65" s="13" customFormat="1">
      <c r="B163" s="175"/>
      <c r="D163" s="176" t="s">
        <v>124</v>
      </c>
      <c r="E163" s="177" t="s">
        <v>1</v>
      </c>
      <c r="F163" s="178" t="s">
        <v>196</v>
      </c>
      <c r="H163" s="179">
        <v>937.4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124</v>
      </c>
      <c r="AU163" s="177" t="s">
        <v>82</v>
      </c>
      <c r="AV163" s="13" t="s">
        <v>82</v>
      </c>
      <c r="AW163" s="13" t="s">
        <v>29</v>
      </c>
      <c r="AX163" s="13" t="s">
        <v>72</v>
      </c>
      <c r="AY163" s="177" t="s">
        <v>116</v>
      </c>
    </row>
    <row r="164" spans="1:65" s="13" customFormat="1">
      <c r="B164" s="175"/>
      <c r="D164" s="176" t="s">
        <v>124</v>
      </c>
      <c r="E164" s="177" t="s">
        <v>1</v>
      </c>
      <c r="F164" s="178" t="s">
        <v>202</v>
      </c>
      <c r="H164" s="179">
        <v>243.4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124</v>
      </c>
      <c r="AU164" s="177" t="s">
        <v>82</v>
      </c>
      <c r="AV164" s="13" t="s">
        <v>82</v>
      </c>
      <c r="AW164" s="13" t="s">
        <v>29</v>
      </c>
      <c r="AX164" s="13" t="s">
        <v>72</v>
      </c>
      <c r="AY164" s="177" t="s">
        <v>116</v>
      </c>
    </row>
    <row r="165" spans="1:65" s="13" customFormat="1">
      <c r="B165" s="175"/>
      <c r="D165" s="176" t="s">
        <v>124</v>
      </c>
      <c r="E165" s="177" t="s">
        <v>1</v>
      </c>
      <c r="F165" s="178" t="s">
        <v>197</v>
      </c>
      <c r="H165" s="179">
        <v>32.4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124</v>
      </c>
      <c r="AU165" s="177" t="s">
        <v>82</v>
      </c>
      <c r="AV165" s="13" t="s">
        <v>82</v>
      </c>
      <c r="AW165" s="13" t="s">
        <v>29</v>
      </c>
      <c r="AX165" s="13" t="s">
        <v>72</v>
      </c>
      <c r="AY165" s="177" t="s">
        <v>116</v>
      </c>
    </row>
    <row r="166" spans="1:65" s="14" customFormat="1">
      <c r="B166" s="184"/>
      <c r="D166" s="176" t="s">
        <v>124</v>
      </c>
      <c r="E166" s="185" t="s">
        <v>1</v>
      </c>
      <c r="F166" s="186" t="s">
        <v>132</v>
      </c>
      <c r="H166" s="187">
        <v>1213.2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124</v>
      </c>
      <c r="AU166" s="185" t="s">
        <v>82</v>
      </c>
      <c r="AV166" s="14" t="s">
        <v>122</v>
      </c>
      <c r="AW166" s="14" t="s">
        <v>29</v>
      </c>
      <c r="AX166" s="14" t="s">
        <v>80</v>
      </c>
      <c r="AY166" s="185" t="s">
        <v>116</v>
      </c>
    </row>
    <row r="167" spans="1:65" s="2" customFormat="1" ht="24" customHeight="1">
      <c r="A167" s="31"/>
      <c r="B167" s="160"/>
      <c r="C167" s="161" t="s">
        <v>203</v>
      </c>
      <c r="D167" s="161" t="s">
        <v>118</v>
      </c>
      <c r="E167" s="162" t="s">
        <v>204</v>
      </c>
      <c r="F167" s="163" t="s">
        <v>205</v>
      </c>
      <c r="G167" s="164" t="s">
        <v>128</v>
      </c>
      <c r="H167" s="165">
        <v>126.4</v>
      </c>
      <c r="I167" s="166"/>
      <c r="J167" s="167">
        <f>ROUND(I167*H167,2)</f>
        <v>0</v>
      </c>
      <c r="K167" s="168"/>
      <c r="L167" s="32"/>
      <c r="M167" s="169" t="s">
        <v>1</v>
      </c>
      <c r="N167" s="170" t="s">
        <v>37</v>
      </c>
      <c r="O167" s="57"/>
      <c r="P167" s="171">
        <f>O167*H167</f>
        <v>0</v>
      </c>
      <c r="Q167" s="171">
        <v>2.13408</v>
      </c>
      <c r="R167" s="171">
        <f>Q167*H167</f>
        <v>269.74771200000004</v>
      </c>
      <c r="S167" s="171">
        <v>0</v>
      </c>
      <c r="T167" s="17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3" t="s">
        <v>122</v>
      </c>
      <c r="AT167" s="173" t="s">
        <v>118</v>
      </c>
      <c r="AU167" s="173" t="s">
        <v>82</v>
      </c>
      <c r="AY167" s="16" t="s">
        <v>116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6" t="s">
        <v>80</v>
      </c>
      <c r="BK167" s="174">
        <f>ROUND(I167*H167,2)</f>
        <v>0</v>
      </c>
      <c r="BL167" s="16" t="s">
        <v>122</v>
      </c>
      <c r="BM167" s="173" t="s">
        <v>206</v>
      </c>
    </row>
    <row r="168" spans="1:65" s="2" customFormat="1" ht="24" customHeight="1">
      <c r="A168" s="31"/>
      <c r="B168" s="160"/>
      <c r="C168" s="161" t="s">
        <v>207</v>
      </c>
      <c r="D168" s="161" t="s">
        <v>118</v>
      </c>
      <c r="E168" s="162" t="s">
        <v>208</v>
      </c>
      <c r="F168" s="163" t="s">
        <v>209</v>
      </c>
      <c r="G168" s="164" t="s">
        <v>121</v>
      </c>
      <c r="H168" s="165">
        <v>360.9</v>
      </c>
      <c r="I168" s="166"/>
      <c r="J168" s="167">
        <f>ROUND(I168*H168,2)</f>
        <v>0</v>
      </c>
      <c r="K168" s="168"/>
      <c r="L168" s="32"/>
      <c r="M168" s="169" t="s">
        <v>1</v>
      </c>
      <c r="N168" s="170" t="s">
        <v>37</v>
      </c>
      <c r="O168" s="57"/>
      <c r="P168" s="171">
        <f>O168*H168</f>
        <v>0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3" t="s">
        <v>122</v>
      </c>
      <c r="AT168" s="173" t="s">
        <v>118</v>
      </c>
      <c r="AU168" s="173" t="s">
        <v>82</v>
      </c>
      <c r="AY168" s="16" t="s">
        <v>116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6" t="s">
        <v>80</v>
      </c>
      <c r="BK168" s="174">
        <f>ROUND(I168*H168,2)</f>
        <v>0</v>
      </c>
      <c r="BL168" s="16" t="s">
        <v>122</v>
      </c>
      <c r="BM168" s="173" t="s">
        <v>210</v>
      </c>
    </row>
    <row r="169" spans="1:65" s="2" customFormat="1" ht="24" customHeight="1">
      <c r="A169" s="31"/>
      <c r="B169" s="160"/>
      <c r="C169" s="161" t="s">
        <v>211</v>
      </c>
      <c r="D169" s="161" t="s">
        <v>118</v>
      </c>
      <c r="E169" s="162" t="s">
        <v>212</v>
      </c>
      <c r="F169" s="163" t="s">
        <v>213</v>
      </c>
      <c r="G169" s="164" t="s">
        <v>121</v>
      </c>
      <c r="H169" s="165">
        <v>3.6</v>
      </c>
      <c r="I169" s="166"/>
      <c r="J169" s="167">
        <f>ROUND(I169*H169,2)</f>
        <v>0</v>
      </c>
      <c r="K169" s="168"/>
      <c r="L169" s="32"/>
      <c r="M169" s="169" t="s">
        <v>1</v>
      </c>
      <c r="N169" s="170" t="s">
        <v>37</v>
      </c>
      <c r="O169" s="57"/>
      <c r="P169" s="171">
        <f>O169*H169</f>
        <v>0</v>
      </c>
      <c r="Q169" s="171">
        <v>0.78741000000000005</v>
      </c>
      <c r="R169" s="171">
        <f>Q169*H169</f>
        <v>2.8346760000000004</v>
      </c>
      <c r="S169" s="171">
        <v>0</v>
      </c>
      <c r="T169" s="17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3" t="s">
        <v>122</v>
      </c>
      <c r="AT169" s="173" t="s">
        <v>118</v>
      </c>
      <c r="AU169" s="173" t="s">
        <v>82</v>
      </c>
      <c r="AY169" s="16" t="s">
        <v>116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6" t="s">
        <v>80</v>
      </c>
      <c r="BK169" s="174">
        <f>ROUND(I169*H169,2)</f>
        <v>0</v>
      </c>
      <c r="BL169" s="16" t="s">
        <v>122</v>
      </c>
      <c r="BM169" s="173" t="s">
        <v>214</v>
      </c>
    </row>
    <row r="170" spans="1:65" s="13" customFormat="1">
      <c r="B170" s="175"/>
      <c r="D170" s="176" t="s">
        <v>124</v>
      </c>
      <c r="E170" s="177" t="s">
        <v>1</v>
      </c>
      <c r="F170" s="178" t="s">
        <v>215</v>
      </c>
      <c r="H170" s="179">
        <v>3.6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124</v>
      </c>
      <c r="AU170" s="177" t="s">
        <v>82</v>
      </c>
      <c r="AV170" s="13" t="s">
        <v>82</v>
      </c>
      <c r="AW170" s="13" t="s">
        <v>29</v>
      </c>
      <c r="AX170" s="13" t="s">
        <v>80</v>
      </c>
      <c r="AY170" s="177" t="s">
        <v>116</v>
      </c>
    </row>
    <row r="171" spans="1:65" s="2" customFormat="1" ht="24" customHeight="1">
      <c r="A171" s="31"/>
      <c r="B171" s="160"/>
      <c r="C171" s="161" t="s">
        <v>216</v>
      </c>
      <c r="D171" s="161" t="s">
        <v>118</v>
      </c>
      <c r="E171" s="162" t="s">
        <v>217</v>
      </c>
      <c r="F171" s="163" t="s">
        <v>218</v>
      </c>
      <c r="G171" s="164" t="s">
        <v>121</v>
      </c>
      <c r="H171" s="165">
        <v>28.8</v>
      </c>
      <c r="I171" s="166"/>
      <c r="J171" s="167">
        <f>ROUND(I171*H171,2)</f>
        <v>0</v>
      </c>
      <c r="K171" s="168"/>
      <c r="L171" s="32"/>
      <c r="M171" s="169" t="s">
        <v>1</v>
      </c>
      <c r="N171" s="170" t="s">
        <v>37</v>
      </c>
      <c r="O171" s="57"/>
      <c r="P171" s="171">
        <f>O171*H171</f>
        <v>0</v>
      </c>
      <c r="Q171" s="171">
        <v>0.78741000000000005</v>
      </c>
      <c r="R171" s="171">
        <f>Q171*H171</f>
        <v>22.677408000000003</v>
      </c>
      <c r="S171" s="171">
        <v>0</v>
      </c>
      <c r="T171" s="17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3" t="s">
        <v>122</v>
      </c>
      <c r="AT171" s="173" t="s">
        <v>118</v>
      </c>
      <c r="AU171" s="173" t="s">
        <v>82</v>
      </c>
      <c r="AY171" s="16" t="s">
        <v>116</v>
      </c>
      <c r="BE171" s="174">
        <f>IF(N171="základní",J171,0)</f>
        <v>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6" t="s">
        <v>80</v>
      </c>
      <c r="BK171" s="174">
        <f>ROUND(I171*H171,2)</f>
        <v>0</v>
      </c>
      <c r="BL171" s="16" t="s">
        <v>122</v>
      </c>
      <c r="BM171" s="173" t="s">
        <v>219</v>
      </c>
    </row>
    <row r="172" spans="1:65" s="13" customFormat="1">
      <c r="B172" s="175"/>
      <c r="D172" s="176" t="s">
        <v>124</v>
      </c>
      <c r="E172" s="177" t="s">
        <v>1</v>
      </c>
      <c r="F172" s="178" t="s">
        <v>220</v>
      </c>
      <c r="H172" s="179">
        <v>28.8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124</v>
      </c>
      <c r="AU172" s="177" t="s">
        <v>82</v>
      </c>
      <c r="AV172" s="13" t="s">
        <v>82</v>
      </c>
      <c r="AW172" s="13" t="s">
        <v>29</v>
      </c>
      <c r="AX172" s="13" t="s">
        <v>80</v>
      </c>
      <c r="AY172" s="177" t="s">
        <v>116</v>
      </c>
    </row>
    <row r="173" spans="1:65" s="2" customFormat="1" ht="36" customHeight="1">
      <c r="A173" s="31"/>
      <c r="B173" s="160"/>
      <c r="C173" s="161" t="s">
        <v>7</v>
      </c>
      <c r="D173" s="161" t="s">
        <v>118</v>
      </c>
      <c r="E173" s="162" t="s">
        <v>221</v>
      </c>
      <c r="F173" s="163" t="s">
        <v>222</v>
      </c>
      <c r="G173" s="164" t="s">
        <v>121</v>
      </c>
      <c r="H173" s="165">
        <v>187.48</v>
      </c>
      <c r="I173" s="166"/>
      <c r="J173" s="167">
        <f>ROUND(I173*H173,2)</f>
        <v>0</v>
      </c>
      <c r="K173" s="168"/>
      <c r="L173" s="32"/>
      <c r="M173" s="169" t="s">
        <v>1</v>
      </c>
      <c r="N173" s="170" t="s">
        <v>37</v>
      </c>
      <c r="O173" s="57"/>
      <c r="P173" s="171">
        <f>O173*H173</f>
        <v>0</v>
      </c>
      <c r="Q173" s="171">
        <v>0.82326999999999995</v>
      </c>
      <c r="R173" s="171">
        <f>Q173*H173</f>
        <v>154.34665959999998</v>
      </c>
      <c r="S173" s="171">
        <v>0</v>
      </c>
      <c r="T173" s="17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3" t="s">
        <v>122</v>
      </c>
      <c r="AT173" s="173" t="s">
        <v>118</v>
      </c>
      <c r="AU173" s="173" t="s">
        <v>82</v>
      </c>
      <c r="AY173" s="16" t="s">
        <v>116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6" t="s">
        <v>80</v>
      </c>
      <c r="BK173" s="174">
        <f>ROUND(I173*H173,2)</f>
        <v>0</v>
      </c>
      <c r="BL173" s="16" t="s">
        <v>122</v>
      </c>
      <c r="BM173" s="173" t="s">
        <v>223</v>
      </c>
    </row>
    <row r="174" spans="1:65" s="13" customFormat="1">
      <c r="B174" s="175"/>
      <c r="D174" s="176" t="s">
        <v>124</v>
      </c>
      <c r="E174" s="177" t="s">
        <v>1</v>
      </c>
      <c r="F174" s="178" t="s">
        <v>224</v>
      </c>
      <c r="H174" s="179">
        <v>187.48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124</v>
      </c>
      <c r="AU174" s="177" t="s">
        <v>82</v>
      </c>
      <c r="AV174" s="13" t="s">
        <v>82</v>
      </c>
      <c r="AW174" s="13" t="s">
        <v>29</v>
      </c>
      <c r="AX174" s="13" t="s">
        <v>80</v>
      </c>
      <c r="AY174" s="177" t="s">
        <v>116</v>
      </c>
    </row>
    <row r="175" spans="1:65" s="2" customFormat="1" ht="36" customHeight="1">
      <c r="A175" s="31"/>
      <c r="B175" s="160"/>
      <c r="C175" s="161" t="s">
        <v>225</v>
      </c>
      <c r="D175" s="161" t="s">
        <v>118</v>
      </c>
      <c r="E175" s="162" t="s">
        <v>226</v>
      </c>
      <c r="F175" s="163" t="s">
        <v>227</v>
      </c>
      <c r="G175" s="164" t="s">
        <v>121</v>
      </c>
      <c r="H175" s="165">
        <v>749.92</v>
      </c>
      <c r="I175" s="166"/>
      <c r="J175" s="167">
        <f>ROUND(I175*H175,2)</f>
        <v>0</v>
      </c>
      <c r="K175" s="168"/>
      <c r="L175" s="32"/>
      <c r="M175" s="169" t="s">
        <v>1</v>
      </c>
      <c r="N175" s="170" t="s">
        <v>37</v>
      </c>
      <c r="O175" s="57"/>
      <c r="P175" s="171">
        <f>O175*H175</f>
        <v>0</v>
      </c>
      <c r="Q175" s="171">
        <v>0.82326999999999995</v>
      </c>
      <c r="R175" s="171">
        <f>Q175*H175</f>
        <v>617.38663839999992</v>
      </c>
      <c r="S175" s="171">
        <v>0</v>
      </c>
      <c r="T175" s="172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3" t="s">
        <v>122</v>
      </c>
      <c r="AT175" s="173" t="s">
        <v>118</v>
      </c>
      <c r="AU175" s="173" t="s">
        <v>82</v>
      </c>
      <c r="AY175" s="16" t="s">
        <v>116</v>
      </c>
      <c r="BE175" s="174">
        <f>IF(N175="základní",J175,0)</f>
        <v>0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6" t="s">
        <v>80</v>
      </c>
      <c r="BK175" s="174">
        <f>ROUND(I175*H175,2)</f>
        <v>0</v>
      </c>
      <c r="BL175" s="16" t="s">
        <v>122</v>
      </c>
      <c r="BM175" s="173" t="s">
        <v>228</v>
      </c>
    </row>
    <row r="176" spans="1:65" s="13" customFormat="1">
      <c r="B176" s="175"/>
      <c r="D176" s="176" t="s">
        <v>124</v>
      </c>
      <c r="E176" s="177" t="s">
        <v>1</v>
      </c>
      <c r="F176" s="178" t="s">
        <v>229</v>
      </c>
      <c r="H176" s="179">
        <v>749.92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124</v>
      </c>
      <c r="AU176" s="177" t="s">
        <v>82</v>
      </c>
      <c r="AV176" s="13" t="s">
        <v>82</v>
      </c>
      <c r="AW176" s="13" t="s">
        <v>29</v>
      </c>
      <c r="AX176" s="13" t="s">
        <v>80</v>
      </c>
      <c r="AY176" s="177" t="s">
        <v>116</v>
      </c>
    </row>
    <row r="177" spans="1:65" s="12" customFormat="1" ht="22.9" customHeight="1">
      <c r="B177" s="147"/>
      <c r="D177" s="148" t="s">
        <v>71</v>
      </c>
      <c r="E177" s="158" t="s">
        <v>159</v>
      </c>
      <c r="F177" s="158" t="s">
        <v>230</v>
      </c>
      <c r="I177" s="150"/>
      <c r="J177" s="159">
        <f>BK177</f>
        <v>0</v>
      </c>
      <c r="L177" s="147"/>
      <c r="M177" s="152"/>
      <c r="N177" s="153"/>
      <c r="O177" s="153"/>
      <c r="P177" s="154">
        <f>P178</f>
        <v>0</v>
      </c>
      <c r="Q177" s="153"/>
      <c r="R177" s="154">
        <f>R178</f>
        <v>0</v>
      </c>
      <c r="S177" s="153"/>
      <c r="T177" s="155">
        <f>T178</f>
        <v>0</v>
      </c>
      <c r="AR177" s="148" t="s">
        <v>80</v>
      </c>
      <c r="AT177" s="156" t="s">
        <v>71</v>
      </c>
      <c r="AU177" s="156" t="s">
        <v>80</v>
      </c>
      <c r="AY177" s="148" t="s">
        <v>116</v>
      </c>
      <c r="BK177" s="157">
        <f>BK178</f>
        <v>0</v>
      </c>
    </row>
    <row r="178" spans="1:65" s="2" customFormat="1" ht="16.5" customHeight="1">
      <c r="A178" s="31"/>
      <c r="B178" s="160"/>
      <c r="C178" s="161" t="s">
        <v>231</v>
      </c>
      <c r="D178" s="161" t="s">
        <v>118</v>
      </c>
      <c r="E178" s="162" t="s">
        <v>232</v>
      </c>
      <c r="F178" s="163" t="s">
        <v>233</v>
      </c>
      <c r="G178" s="164" t="s">
        <v>234</v>
      </c>
      <c r="H178" s="165">
        <v>295</v>
      </c>
      <c r="I178" s="166"/>
      <c r="J178" s="167">
        <f>ROUND(I178*H178,2)</f>
        <v>0</v>
      </c>
      <c r="K178" s="168"/>
      <c r="L178" s="32"/>
      <c r="M178" s="169" t="s">
        <v>1</v>
      </c>
      <c r="N178" s="170" t="s">
        <v>37</v>
      </c>
      <c r="O178" s="57"/>
      <c r="P178" s="171">
        <f>O178*H178</f>
        <v>0</v>
      </c>
      <c r="Q178" s="171">
        <v>0</v>
      </c>
      <c r="R178" s="171">
        <f>Q178*H178</f>
        <v>0</v>
      </c>
      <c r="S178" s="171">
        <v>0</v>
      </c>
      <c r="T178" s="17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3" t="s">
        <v>122</v>
      </c>
      <c r="AT178" s="173" t="s">
        <v>118</v>
      </c>
      <c r="AU178" s="173" t="s">
        <v>82</v>
      </c>
      <c r="AY178" s="16" t="s">
        <v>116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6" t="s">
        <v>80</v>
      </c>
      <c r="BK178" s="174">
        <f>ROUND(I178*H178,2)</f>
        <v>0</v>
      </c>
      <c r="BL178" s="16" t="s">
        <v>122</v>
      </c>
      <c r="BM178" s="173" t="s">
        <v>235</v>
      </c>
    </row>
    <row r="179" spans="1:65" s="12" customFormat="1" ht="22.9" customHeight="1">
      <c r="B179" s="147"/>
      <c r="D179" s="148" t="s">
        <v>71</v>
      </c>
      <c r="E179" s="158" t="s">
        <v>236</v>
      </c>
      <c r="F179" s="158" t="s">
        <v>237</v>
      </c>
      <c r="I179" s="150"/>
      <c r="J179" s="159">
        <f>BK179</f>
        <v>0</v>
      </c>
      <c r="L179" s="147"/>
      <c r="M179" s="152"/>
      <c r="N179" s="153"/>
      <c r="O179" s="153"/>
      <c r="P179" s="154">
        <f>SUM(P180:P185)</f>
        <v>0</v>
      </c>
      <c r="Q179" s="153"/>
      <c r="R179" s="154">
        <f>SUM(R180:R185)</f>
        <v>0</v>
      </c>
      <c r="S179" s="153"/>
      <c r="T179" s="155">
        <f>SUM(T180:T185)</f>
        <v>0</v>
      </c>
      <c r="AR179" s="148" t="s">
        <v>80</v>
      </c>
      <c r="AT179" s="156" t="s">
        <v>71</v>
      </c>
      <c r="AU179" s="156" t="s">
        <v>80</v>
      </c>
      <c r="AY179" s="148" t="s">
        <v>116</v>
      </c>
      <c r="BK179" s="157">
        <f>SUM(BK180:BK185)</f>
        <v>0</v>
      </c>
    </row>
    <row r="180" spans="1:65" s="2" customFormat="1" ht="24" customHeight="1">
      <c r="A180" s="31"/>
      <c r="B180" s="160"/>
      <c r="C180" s="161" t="s">
        <v>238</v>
      </c>
      <c r="D180" s="161" t="s">
        <v>118</v>
      </c>
      <c r="E180" s="162" t="s">
        <v>239</v>
      </c>
      <c r="F180" s="163" t="s">
        <v>240</v>
      </c>
      <c r="G180" s="164" t="s">
        <v>169</v>
      </c>
      <c r="H180" s="165">
        <v>253.91399999999999</v>
      </c>
      <c r="I180" s="166"/>
      <c r="J180" s="167">
        <f>ROUND(I180*H180,2)</f>
        <v>0</v>
      </c>
      <c r="K180" s="168"/>
      <c r="L180" s="32"/>
      <c r="M180" s="169" t="s">
        <v>1</v>
      </c>
      <c r="N180" s="170" t="s">
        <v>37</v>
      </c>
      <c r="O180" s="57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3" t="s">
        <v>122</v>
      </c>
      <c r="AT180" s="173" t="s">
        <v>118</v>
      </c>
      <c r="AU180" s="173" t="s">
        <v>82</v>
      </c>
      <c r="AY180" s="16" t="s">
        <v>116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6" t="s">
        <v>80</v>
      </c>
      <c r="BK180" s="174">
        <f>ROUND(I180*H180,2)</f>
        <v>0</v>
      </c>
      <c r="BL180" s="16" t="s">
        <v>122</v>
      </c>
      <c r="BM180" s="173" t="s">
        <v>241</v>
      </c>
    </row>
    <row r="181" spans="1:65" s="13" customFormat="1">
      <c r="B181" s="175"/>
      <c r="D181" s="176" t="s">
        <v>124</v>
      </c>
      <c r="E181" s="177" t="s">
        <v>1</v>
      </c>
      <c r="F181" s="178" t="s">
        <v>172</v>
      </c>
      <c r="H181" s="179">
        <v>27.966000000000001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124</v>
      </c>
      <c r="AU181" s="177" t="s">
        <v>82</v>
      </c>
      <c r="AV181" s="13" t="s">
        <v>82</v>
      </c>
      <c r="AW181" s="13" t="s">
        <v>29</v>
      </c>
      <c r="AX181" s="13" t="s">
        <v>72</v>
      </c>
      <c r="AY181" s="177" t="s">
        <v>116</v>
      </c>
    </row>
    <row r="182" spans="1:65" s="13" customFormat="1">
      <c r="B182" s="175"/>
      <c r="D182" s="176" t="s">
        <v>124</v>
      </c>
      <c r="E182" s="177" t="s">
        <v>1</v>
      </c>
      <c r="F182" s="178" t="s">
        <v>242</v>
      </c>
      <c r="H182" s="179">
        <v>225.94800000000001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124</v>
      </c>
      <c r="AU182" s="177" t="s">
        <v>82</v>
      </c>
      <c r="AV182" s="13" t="s">
        <v>82</v>
      </c>
      <c r="AW182" s="13" t="s">
        <v>29</v>
      </c>
      <c r="AX182" s="13" t="s">
        <v>72</v>
      </c>
      <c r="AY182" s="177" t="s">
        <v>116</v>
      </c>
    </row>
    <row r="183" spans="1:65" s="14" customFormat="1">
      <c r="B183" s="184"/>
      <c r="D183" s="176" t="s">
        <v>124</v>
      </c>
      <c r="E183" s="185" t="s">
        <v>1</v>
      </c>
      <c r="F183" s="186" t="s">
        <v>132</v>
      </c>
      <c r="H183" s="187">
        <v>253.91400000000002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124</v>
      </c>
      <c r="AU183" s="185" t="s">
        <v>82</v>
      </c>
      <c r="AV183" s="14" t="s">
        <v>122</v>
      </c>
      <c r="AW183" s="14" t="s">
        <v>29</v>
      </c>
      <c r="AX183" s="14" t="s">
        <v>80</v>
      </c>
      <c r="AY183" s="185" t="s">
        <v>116</v>
      </c>
    </row>
    <row r="184" spans="1:65" s="2" customFormat="1" ht="24" customHeight="1">
      <c r="A184" s="31"/>
      <c r="B184" s="160"/>
      <c r="C184" s="161" t="s">
        <v>243</v>
      </c>
      <c r="D184" s="161" t="s">
        <v>118</v>
      </c>
      <c r="E184" s="162" t="s">
        <v>244</v>
      </c>
      <c r="F184" s="163" t="s">
        <v>245</v>
      </c>
      <c r="G184" s="164" t="s">
        <v>169</v>
      </c>
      <c r="H184" s="165">
        <v>7363.5060000000003</v>
      </c>
      <c r="I184" s="166"/>
      <c r="J184" s="167">
        <f>ROUND(I184*H184,2)</f>
        <v>0</v>
      </c>
      <c r="K184" s="168"/>
      <c r="L184" s="32"/>
      <c r="M184" s="169" t="s">
        <v>1</v>
      </c>
      <c r="N184" s="170" t="s">
        <v>37</v>
      </c>
      <c r="O184" s="57"/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3" t="s">
        <v>122</v>
      </c>
      <c r="AT184" s="173" t="s">
        <v>118</v>
      </c>
      <c r="AU184" s="173" t="s">
        <v>82</v>
      </c>
      <c r="AY184" s="16" t="s">
        <v>116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6" t="s">
        <v>80</v>
      </c>
      <c r="BK184" s="174">
        <f>ROUND(I184*H184,2)</f>
        <v>0</v>
      </c>
      <c r="BL184" s="16" t="s">
        <v>122</v>
      </c>
      <c r="BM184" s="173" t="s">
        <v>246</v>
      </c>
    </row>
    <row r="185" spans="1:65" s="13" customFormat="1" ht="22.5">
      <c r="B185" s="175"/>
      <c r="D185" s="176" t="s">
        <v>124</v>
      </c>
      <c r="E185" s="177" t="s">
        <v>1</v>
      </c>
      <c r="F185" s="178" t="s">
        <v>247</v>
      </c>
      <c r="H185" s="179">
        <v>7363.5060000000003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124</v>
      </c>
      <c r="AU185" s="177" t="s">
        <v>82</v>
      </c>
      <c r="AV185" s="13" t="s">
        <v>82</v>
      </c>
      <c r="AW185" s="13" t="s">
        <v>29</v>
      </c>
      <c r="AX185" s="13" t="s">
        <v>80</v>
      </c>
      <c r="AY185" s="177" t="s">
        <v>116</v>
      </c>
    </row>
    <row r="186" spans="1:65" s="12" customFormat="1" ht="22.9" customHeight="1">
      <c r="B186" s="147"/>
      <c r="D186" s="148" t="s">
        <v>71</v>
      </c>
      <c r="E186" s="158" t="s">
        <v>248</v>
      </c>
      <c r="F186" s="158" t="s">
        <v>249</v>
      </c>
      <c r="I186" s="150"/>
      <c r="J186" s="159">
        <f>BK186</f>
        <v>0</v>
      </c>
      <c r="L186" s="147"/>
      <c r="M186" s="152"/>
      <c r="N186" s="153"/>
      <c r="O186" s="153"/>
      <c r="P186" s="154">
        <f>SUM(P187:P192)</f>
        <v>0</v>
      </c>
      <c r="Q186" s="153"/>
      <c r="R186" s="154">
        <f>SUM(R187:R192)</f>
        <v>0</v>
      </c>
      <c r="S186" s="153"/>
      <c r="T186" s="155">
        <f>SUM(T187:T192)</f>
        <v>0</v>
      </c>
      <c r="AR186" s="148" t="s">
        <v>80</v>
      </c>
      <c r="AT186" s="156" t="s">
        <v>71</v>
      </c>
      <c r="AU186" s="156" t="s">
        <v>80</v>
      </c>
      <c r="AY186" s="148" t="s">
        <v>116</v>
      </c>
      <c r="BK186" s="157">
        <f>SUM(BK187:BK192)</f>
        <v>0</v>
      </c>
    </row>
    <row r="187" spans="1:65" s="2" customFormat="1" ht="16.5" customHeight="1">
      <c r="A187" s="31"/>
      <c r="B187" s="160"/>
      <c r="C187" s="161" t="s">
        <v>250</v>
      </c>
      <c r="D187" s="161" t="s">
        <v>118</v>
      </c>
      <c r="E187" s="162" t="s">
        <v>251</v>
      </c>
      <c r="F187" s="163" t="s">
        <v>252</v>
      </c>
      <c r="G187" s="164" t="s">
        <v>169</v>
      </c>
      <c r="H187" s="165">
        <v>1324.8230000000001</v>
      </c>
      <c r="I187" s="166"/>
      <c r="J187" s="167">
        <f>ROUND(I187*H187,2)</f>
        <v>0</v>
      </c>
      <c r="K187" s="168"/>
      <c r="L187" s="32"/>
      <c r="M187" s="169" t="s">
        <v>1</v>
      </c>
      <c r="N187" s="170" t="s">
        <v>37</v>
      </c>
      <c r="O187" s="57"/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3" t="s">
        <v>122</v>
      </c>
      <c r="AT187" s="173" t="s">
        <v>118</v>
      </c>
      <c r="AU187" s="173" t="s">
        <v>82</v>
      </c>
      <c r="AY187" s="16" t="s">
        <v>116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6" t="s">
        <v>80</v>
      </c>
      <c r="BK187" s="174">
        <f>ROUND(I187*H187,2)</f>
        <v>0</v>
      </c>
      <c r="BL187" s="16" t="s">
        <v>122</v>
      </c>
      <c r="BM187" s="173" t="s">
        <v>253</v>
      </c>
    </row>
    <row r="188" spans="1:65" s="13" customFormat="1">
      <c r="B188" s="175"/>
      <c r="D188" s="176" t="s">
        <v>124</v>
      </c>
      <c r="E188" s="177" t="s">
        <v>1</v>
      </c>
      <c r="F188" s="178" t="s">
        <v>254</v>
      </c>
      <c r="H188" s="179">
        <v>257.82900000000001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124</v>
      </c>
      <c r="AU188" s="177" t="s">
        <v>82</v>
      </c>
      <c r="AV188" s="13" t="s">
        <v>82</v>
      </c>
      <c r="AW188" s="13" t="s">
        <v>29</v>
      </c>
      <c r="AX188" s="13" t="s">
        <v>72</v>
      </c>
      <c r="AY188" s="177" t="s">
        <v>116</v>
      </c>
    </row>
    <row r="189" spans="1:65" s="13" customFormat="1">
      <c r="B189" s="175"/>
      <c r="D189" s="176" t="s">
        <v>124</v>
      </c>
      <c r="E189" s="177" t="s">
        <v>1</v>
      </c>
      <c r="F189" s="178" t="s">
        <v>255</v>
      </c>
      <c r="H189" s="179">
        <v>269.74799999999999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124</v>
      </c>
      <c r="AU189" s="177" t="s">
        <v>82</v>
      </c>
      <c r="AV189" s="13" t="s">
        <v>82</v>
      </c>
      <c r="AW189" s="13" t="s">
        <v>29</v>
      </c>
      <c r="AX189" s="13" t="s">
        <v>72</v>
      </c>
      <c r="AY189" s="177" t="s">
        <v>116</v>
      </c>
    </row>
    <row r="190" spans="1:65" s="13" customFormat="1">
      <c r="B190" s="175"/>
      <c r="D190" s="176" t="s">
        <v>124</v>
      </c>
      <c r="E190" s="177" t="s">
        <v>1</v>
      </c>
      <c r="F190" s="178" t="s">
        <v>256</v>
      </c>
      <c r="H190" s="179">
        <v>25.512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124</v>
      </c>
      <c r="AU190" s="177" t="s">
        <v>82</v>
      </c>
      <c r="AV190" s="13" t="s">
        <v>82</v>
      </c>
      <c r="AW190" s="13" t="s">
        <v>29</v>
      </c>
      <c r="AX190" s="13" t="s">
        <v>72</v>
      </c>
      <c r="AY190" s="177" t="s">
        <v>116</v>
      </c>
    </row>
    <row r="191" spans="1:65" s="13" customFormat="1">
      <c r="B191" s="175"/>
      <c r="D191" s="176" t="s">
        <v>124</v>
      </c>
      <c r="E191" s="177" t="s">
        <v>1</v>
      </c>
      <c r="F191" s="178" t="s">
        <v>257</v>
      </c>
      <c r="H191" s="179">
        <v>771.73400000000004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124</v>
      </c>
      <c r="AU191" s="177" t="s">
        <v>82</v>
      </c>
      <c r="AV191" s="13" t="s">
        <v>82</v>
      </c>
      <c r="AW191" s="13" t="s">
        <v>29</v>
      </c>
      <c r="AX191" s="13" t="s">
        <v>72</v>
      </c>
      <c r="AY191" s="177" t="s">
        <v>116</v>
      </c>
    </row>
    <row r="192" spans="1:65" s="14" customFormat="1">
      <c r="B192" s="184"/>
      <c r="D192" s="176" t="s">
        <v>124</v>
      </c>
      <c r="E192" s="185" t="s">
        <v>1</v>
      </c>
      <c r="F192" s="186" t="s">
        <v>132</v>
      </c>
      <c r="H192" s="187">
        <v>1324.8229999999999</v>
      </c>
      <c r="I192" s="188"/>
      <c r="L192" s="184"/>
      <c r="M192" s="192"/>
      <c r="N192" s="193"/>
      <c r="O192" s="193"/>
      <c r="P192" s="193"/>
      <c r="Q192" s="193"/>
      <c r="R192" s="193"/>
      <c r="S192" s="193"/>
      <c r="T192" s="194"/>
      <c r="AT192" s="185" t="s">
        <v>124</v>
      </c>
      <c r="AU192" s="185" t="s">
        <v>82</v>
      </c>
      <c r="AV192" s="14" t="s">
        <v>122</v>
      </c>
      <c r="AW192" s="14" t="s">
        <v>29</v>
      </c>
      <c r="AX192" s="14" t="s">
        <v>80</v>
      </c>
      <c r="AY192" s="185" t="s">
        <v>116</v>
      </c>
    </row>
    <row r="193" spans="1:31" s="2" customFormat="1" ht="6.95" customHeight="1">
      <c r="A193" s="31"/>
      <c r="B193" s="46"/>
      <c r="C193" s="47"/>
      <c r="D193" s="47"/>
      <c r="E193" s="47"/>
      <c r="F193" s="47"/>
      <c r="G193" s="47"/>
      <c r="H193" s="47"/>
      <c r="I193" s="119"/>
      <c r="J193" s="47"/>
      <c r="K193" s="47"/>
      <c r="L193" s="32"/>
      <c r="M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</sheetData>
  <autoFilter ref="C122:K19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86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5.5" customHeight="1">
      <c r="B7" s="19"/>
      <c r="E7" s="240" t="str">
        <f>'Rekapitulace stavby'!K6</f>
        <v>Ledeč nad Sázavou, ř. km 128,942 - 129,280 - oprava opevnění levého břehu</v>
      </c>
      <c r="F7" s="241"/>
      <c r="G7" s="241"/>
      <c r="H7" s="241"/>
      <c r="I7" s="92"/>
      <c r="L7" s="19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4" t="s">
        <v>258</v>
      </c>
      <c r="F9" s="239"/>
      <c r="G9" s="239"/>
      <c r="H9" s="239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2" t="str">
        <f>'Rekapitulace stavby'!E14</f>
        <v>Vyplň údaj</v>
      </c>
      <c r="F18" s="227"/>
      <c r="G18" s="227"/>
      <c r="H18" s="227"/>
      <c r="I18" s="9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1" t="s">
        <v>1</v>
      </c>
      <c r="F27" s="231"/>
      <c r="G27" s="231"/>
      <c r="H27" s="231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32</v>
      </c>
      <c r="E30" s="31"/>
      <c r="F30" s="31"/>
      <c r="G30" s="31"/>
      <c r="H30" s="31"/>
      <c r="I30" s="95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103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36</v>
      </c>
      <c r="E33" s="26" t="s">
        <v>37</v>
      </c>
      <c r="F33" s="105">
        <f>ROUND((SUM(BE117:BE130)),  2)</f>
        <v>0</v>
      </c>
      <c r="G33" s="31"/>
      <c r="H33" s="31"/>
      <c r="I33" s="106">
        <v>0.21</v>
      </c>
      <c r="J33" s="105">
        <f>ROUND(((SUM(BE117:BE130))*I33),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105">
        <f>ROUND((SUM(BF117:BF130)),  2)</f>
        <v>0</v>
      </c>
      <c r="G34" s="31"/>
      <c r="H34" s="31"/>
      <c r="I34" s="106">
        <v>0.15</v>
      </c>
      <c r="J34" s="105">
        <f>ROUND(((SUM(BF117:BF130))*I34),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105">
        <f>ROUND((SUM(BG117:BG130)),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105">
        <f>ROUND((SUM(BH117:BH130)),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5">
        <f>ROUND((SUM(BI117:BI130)),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42</v>
      </c>
      <c r="E39" s="59"/>
      <c r="F39" s="59"/>
      <c r="G39" s="109" t="s">
        <v>43</v>
      </c>
      <c r="H39" s="110" t="s">
        <v>44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114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15" t="s">
        <v>48</v>
      </c>
      <c r="G61" s="44" t="s">
        <v>47</v>
      </c>
      <c r="H61" s="34"/>
      <c r="I61" s="116"/>
      <c r="J61" s="11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15" t="s">
        <v>48</v>
      </c>
      <c r="G76" s="44" t="s">
        <v>47</v>
      </c>
      <c r="H76" s="34"/>
      <c r="I76" s="116"/>
      <c r="J76" s="11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89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5.5" customHeight="1">
      <c r="A85" s="31"/>
      <c r="B85" s="32"/>
      <c r="C85" s="31"/>
      <c r="D85" s="31"/>
      <c r="E85" s="240" t="str">
        <f>E7</f>
        <v>Ledeč nad Sázavou, ř. km 128,942 - 129,280 - oprava opevnění levého břehu</v>
      </c>
      <c r="F85" s="241"/>
      <c r="G85" s="241"/>
      <c r="H85" s="24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4" t="str">
        <f>E9</f>
        <v>3388b - Vedlejší a ostatní náklady</v>
      </c>
      <c r="F87" s="239"/>
      <c r="G87" s="239"/>
      <c r="H87" s="239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96" t="s">
        <v>30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90</v>
      </c>
      <c r="D94" s="107"/>
      <c r="E94" s="107"/>
      <c r="F94" s="107"/>
      <c r="G94" s="107"/>
      <c r="H94" s="107"/>
      <c r="I94" s="122"/>
      <c r="J94" s="123" t="s">
        <v>91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92</v>
      </c>
      <c r="D96" s="31"/>
      <c r="E96" s="31"/>
      <c r="F96" s="31"/>
      <c r="G96" s="31"/>
      <c r="H96" s="31"/>
      <c r="I96" s="95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93</v>
      </c>
    </row>
    <row r="97" spans="1:31" s="9" customFormat="1" ht="24.95" customHeight="1">
      <c r="B97" s="125"/>
      <c r="D97" s="126" t="s">
        <v>259</v>
      </c>
      <c r="E97" s="127"/>
      <c r="F97" s="127"/>
      <c r="G97" s="127"/>
      <c r="H97" s="127"/>
      <c r="I97" s="128"/>
      <c r="J97" s="129">
        <f>J118</f>
        <v>0</v>
      </c>
      <c r="L97" s="125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95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119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120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101</v>
      </c>
      <c r="D104" s="31"/>
      <c r="E104" s="31"/>
      <c r="F104" s="31"/>
      <c r="G104" s="31"/>
      <c r="H104" s="31"/>
      <c r="I104" s="95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95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95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5.5" customHeight="1">
      <c r="A107" s="31"/>
      <c r="B107" s="32"/>
      <c r="C107" s="31"/>
      <c r="D107" s="31"/>
      <c r="E107" s="240" t="str">
        <f>E7</f>
        <v>Ledeč nad Sázavou, ř. km 128,942 - 129,280 - oprava opevnění levého břehu</v>
      </c>
      <c r="F107" s="241"/>
      <c r="G107" s="241"/>
      <c r="H107" s="241"/>
      <c r="I107" s="95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87</v>
      </c>
      <c r="D108" s="31"/>
      <c r="E108" s="31"/>
      <c r="F108" s="31"/>
      <c r="G108" s="31"/>
      <c r="H108" s="31"/>
      <c r="I108" s="95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24" t="str">
        <f>E9</f>
        <v>3388b - Vedlejší a ostatní náklady</v>
      </c>
      <c r="F109" s="239"/>
      <c r="G109" s="239"/>
      <c r="H109" s="239"/>
      <c r="I109" s="95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96" t="s">
        <v>22</v>
      </c>
      <c r="J111" s="54" t="str">
        <f>IF(J12="","",J12)</f>
        <v/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1"/>
      <c r="E113" s="31"/>
      <c r="F113" s="24" t="str">
        <f>E15</f>
        <v xml:space="preserve"> </v>
      </c>
      <c r="G113" s="31"/>
      <c r="H113" s="31"/>
      <c r="I113" s="96" t="s">
        <v>28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26</v>
      </c>
      <c r="D114" s="31"/>
      <c r="E114" s="31"/>
      <c r="F114" s="24" t="str">
        <f>IF(E18="","",E18)</f>
        <v>Vyplň údaj</v>
      </c>
      <c r="G114" s="31"/>
      <c r="H114" s="31"/>
      <c r="I114" s="96" t="s">
        <v>30</v>
      </c>
      <c r="J114" s="29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35"/>
      <c r="B116" s="136"/>
      <c r="C116" s="137" t="s">
        <v>102</v>
      </c>
      <c r="D116" s="138" t="s">
        <v>57</v>
      </c>
      <c r="E116" s="138" t="s">
        <v>53</v>
      </c>
      <c r="F116" s="138" t="s">
        <v>54</v>
      </c>
      <c r="G116" s="138" t="s">
        <v>103</v>
      </c>
      <c r="H116" s="138" t="s">
        <v>104</v>
      </c>
      <c r="I116" s="139" t="s">
        <v>105</v>
      </c>
      <c r="J116" s="140" t="s">
        <v>91</v>
      </c>
      <c r="K116" s="141" t="s">
        <v>106</v>
      </c>
      <c r="L116" s="142"/>
      <c r="M116" s="61" t="s">
        <v>1</v>
      </c>
      <c r="N116" s="62" t="s">
        <v>36</v>
      </c>
      <c r="O116" s="62" t="s">
        <v>107</v>
      </c>
      <c r="P116" s="62" t="s">
        <v>108</v>
      </c>
      <c r="Q116" s="62" t="s">
        <v>109</v>
      </c>
      <c r="R116" s="62" t="s">
        <v>110</v>
      </c>
      <c r="S116" s="62" t="s">
        <v>111</v>
      </c>
      <c r="T116" s="63" t="s">
        <v>112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pans="1:65" s="2" customFormat="1" ht="22.9" customHeight="1">
      <c r="A117" s="31"/>
      <c r="B117" s="32"/>
      <c r="C117" s="68" t="s">
        <v>113</v>
      </c>
      <c r="D117" s="31"/>
      <c r="E117" s="31"/>
      <c r="F117" s="31"/>
      <c r="G117" s="31"/>
      <c r="H117" s="31"/>
      <c r="I117" s="95"/>
      <c r="J117" s="143">
        <f>BK117</f>
        <v>0</v>
      </c>
      <c r="K117" s="31"/>
      <c r="L117" s="32"/>
      <c r="M117" s="64"/>
      <c r="N117" s="55"/>
      <c r="O117" s="65"/>
      <c r="P117" s="144">
        <f>P118</f>
        <v>0</v>
      </c>
      <c r="Q117" s="65"/>
      <c r="R117" s="144">
        <f>R118</f>
        <v>0</v>
      </c>
      <c r="S117" s="65"/>
      <c r="T117" s="14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71</v>
      </c>
      <c r="AU117" s="16" t="s">
        <v>93</v>
      </c>
      <c r="BK117" s="146">
        <f>BK118</f>
        <v>0</v>
      </c>
    </row>
    <row r="118" spans="1:65" s="12" customFormat="1" ht="25.9" customHeight="1">
      <c r="B118" s="147"/>
      <c r="D118" s="148" t="s">
        <v>71</v>
      </c>
      <c r="E118" s="149" t="s">
        <v>260</v>
      </c>
      <c r="F118" s="149" t="s">
        <v>261</v>
      </c>
      <c r="I118" s="150"/>
      <c r="J118" s="151">
        <f>BK118</f>
        <v>0</v>
      </c>
      <c r="L118" s="147"/>
      <c r="M118" s="152"/>
      <c r="N118" s="153"/>
      <c r="O118" s="153"/>
      <c r="P118" s="154">
        <f>SUM(P119:P130)</f>
        <v>0</v>
      </c>
      <c r="Q118" s="153"/>
      <c r="R118" s="154">
        <f>SUM(R119:R130)</f>
        <v>0</v>
      </c>
      <c r="S118" s="153"/>
      <c r="T118" s="155">
        <f>SUM(T119:T130)</f>
        <v>0</v>
      </c>
      <c r="AR118" s="148" t="s">
        <v>141</v>
      </c>
      <c r="AT118" s="156" t="s">
        <v>71</v>
      </c>
      <c r="AU118" s="156" t="s">
        <v>72</v>
      </c>
      <c r="AY118" s="148" t="s">
        <v>116</v>
      </c>
      <c r="BK118" s="157">
        <f>SUM(BK119:BK130)</f>
        <v>0</v>
      </c>
    </row>
    <row r="119" spans="1:65" s="2" customFormat="1" ht="16.5" customHeight="1">
      <c r="A119" s="31"/>
      <c r="B119" s="160"/>
      <c r="C119" s="161" t="s">
        <v>80</v>
      </c>
      <c r="D119" s="161" t="s">
        <v>118</v>
      </c>
      <c r="E119" s="162" t="s">
        <v>262</v>
      </c>
      <c r="F119" s="163" t="s">
        <v>263</v>
      </c>
      <c r="G119" s="164" t="s">
        <v>264</v>
      </c>
      <c r="H119" s="165">
        <v>1</v>
      </c>
      <c r="I119" s="166"/>
      <c r="J119" s="167">
        <f t="shared" ref="J119:J130" si="0">ROUND(I119*H119,2)</f>
        <v>0</v>
      </c>
      <c r="K119" s="168"/>
      <c r="L119" s="32"/>
      <c r="M119" s="169" t="s">
        <v>1</v>
      </c>
      <c r="N119" s="170" t="s">
        <v>37</v>
      </c>
      <c r="O119" s="57"/>
      <c r="P119" s="171">
        <f t="shared" ref="P119:P130" si="1">O119*H119</f>
        <v>0</v>
      </c>
      <c r="Q119" s="171">
        <v>0</v>
      </c>
      <c r="R119" s="171">
        <f t="shared" ref="R119:R130" si="2">Q119*H119</f>
        <v>0</v>
      </c>
      <c r="S119" s="171">
        <v>0</v>
      </c>
      <c r="T119" s="172">
        <f t="shared" ref="T119:T130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3" t="s">
        <v>122</v>
      </c>
      <c r="AT119" s="173" t="s">
        <v>118</v>
      </c>
      <c r="AU119" s="173" t="s">
        <v>80</v>
      </c>
      <c r="AY119" s="16" t="s">
        <v>116</v>
      </c>
      <c r="BE119" s="174">
        <f t="shared" ref="BE119:BE130" si="4">IF(N119="základní",J119,0)</f>
        <v>0</v>
      </c>
      <c r="BF119" s="174">
        <f t="shared" ref="BF119:BF130" si="5">IF(N119="snížená",J119,0)</f>
        <v>0</v>
      </c>
      <c r="BG119" s="174">
        <f t="shared" ref="BG119:BG130" si="6">IF(N119="zákl. přenesená",J119,0)</f>
        <v>0</v>
      </c>
      <c r="BH119" s="174">
        <f t="shared" ref="BH119:BH130" si="7">IF(N119="sníž. přenesená",J119,0)</f>
        <v>0</v>
      </c>
      <c r="BI119" s="174">
        <f t="shared" ref="BI119:BI130" si="8">IF(N119="nulová",J119,0)</f>
        <v>0</v>
      </c>
      <c r="BJ119" s="16" t="s">
        <v>80</v>
      </c>
      <c r="BK119" s="174">
        <f t="shared" ref="BK119:BK130" si="9">ROUND(I119*H119,2)</f>
        <v>0</v>
      </c>
      <c r="BL119" s="16" t="s">
        <v>122</v>
      </c>
      <c r="BM119" s="173" t="s">
        <v>265</v>
      </c>
    </row>
    <row r="120" spans="1:65" s="2" customFormat="1" ht="24" customHeight="1">
      <c r="A120" s="31"/>
      <c r="B120" s="160"/>
      <c r="C120" s="161" t="s">
        <v>82</v>
      </c>
      <c r="D120" s="161" t="s">
        <v>118</v>
      </c>
      <c r="E120" s="162" t="s">
        <v>266</v>
      </c>
      <c r="F120" s="163" t="s">
        <v>267</v>
      </c>
      <c r="G120" s="164" t="s">
        <v>264</v>
      </c>
      <c r="H120" s="165">
        <v>1</v>
      </c>
      <c r="I120" s="166"/>
      <c r="J120" s="167">
        <f t="shared" si="0"/>
        <v>0</v>
      </c>
      <c r="K120" s="168"/>
      <c r="L120" s="32"/>
      <c r="M120" s="169" t="s">
        <v>1</v>
      </c>
      <c r="N120" s="170" t="s">
        <v>37</v>
      </c>
      <c r="O120" s="57"/>
      <c r="P120" s="171">
        <f t="shared" si="1"/>
        <v>0</v>
      </c>
      <c r="Q120" s="171">
        <v>0</v>
      </c>
      <c r="R120" s="171">
        <f t="shared" si="2"/>
        <v>0</v>
      </c>
      <c r="S120" s="171">
        <v>0</v>
      </c>
      <c r="T120" s="172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3" t="s">
        <v>122</v>
      </c>
      <c r="AT120" s="173" t="s">
        <v>118</v>
      </c>
      <c r="AU120" s="173" t="s">
        <v>80</v>
      </c>
      <c r="AY120" s="16" t="s">
        <v>116</v>
      </c>
      <c r="BE120" s="174">
        <f t="shared" si="4"/>
        <v>0</v>
      </c>
      <c r="BF120" s="174">
        <f t="shared" si="5"/>
        <v>0</v>
      </c>
      <c r="BG120" s="174">
        <f t="shared" si="6"/>
        <v>0</v>
      </c>
      <c r="BH120" s="174">
        <f t="shared" si="7"/>
        <v>0</v>
      </c>
      <c r="BI120" s="174">
        <f t="shared" si="8"/>
        <v>0</v>
      </c>
      <c r="BJ120" s="16" t="s">
        <v>80</v>
      </c>
      <c r="BK120" s="174">
        <f t="shared" si="9"/>
        <v>0</v>
      </c>
      <c r="BL120" s="16" t="s">
        <v>122</v>
      </c>
      <c r="BM120" s="173" t="s">
        <v>268</v>
      </c>
    </row>
    <row r="121" spans="1:65" s="2" customFormat="1" ht="16.5" customHeight="1">
      <c r="A121" s="31"/>
      <c r="B121" s="160"/>
      <c r="C121" s="161" t="s">
        <v>133</v>
      </c>
      <c r="D121" s="161" t="s">
        <v>118</v>
      </c>
      <c r="E121" s="162" t="s">
        <v>269</v>
      </c>
      <c r="F121" s="163" t="s">
        <v>270</v>
      </c>
      <c r="G121" s="164" t="s">
        <v>264</v>
      </c>
      <c r="H121" s="165">
        <v>1</v>
      </c>
      <c r="I121" s="166"/>
      <c r="J121" s="167">
        <f t="shared" si="0"/>
        <v>0</v>
      </c>
      <c r="K121" s="168"/>
      <c r="L121" s="32"/>
      <c r="M121" s="169" t="s">
        <v>1</v>
      </c>
      <c r="N121" s="170" t="s">
        <v>37</v>
      </c>
      <c r="O121" s="57"/>
      <c r="P121" s="171">
        <f t="shared" si="1"/>
        <v>0</v>
      </c>
      <c r="Q121" s="171">
        <v>0</v>
      </c>
      <c r="R121" s="171">
        <f t="shared" si="2"/>
        <v>0</v>
      </c>
      <c r="S121" s="171">
        <v>0</v>
      </c>
      <c r="T121" s="172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3" t="s">
        <v>122</v>
      </c>
      <c r="AT121" s="173" t="s">
        <v>118</v>
      </c>
      <c r="AU121" s="173" t="s">
        <v>80</v>
      </c>
      <c r="AY121" s="16" t="s">
        <v>116</v>
      </c>
      <c r="BE121" s="174">
        <f t="shared" si="4"/>
        <v>0</v>
      </c>
      <c r="BF121" s="174">
        <f t="shared" si="5"/>
        <v>0</v>
      </c>
      <c r="BG121" s="174">
        <f t="shared" si="6"/>
        <v>0</v>
      </c>
      <c r="BH121" s="174">
        <f t="shared" si="7"/>
        <v>0</v>
      </c>
      <c r="BI121" s="174">
        <f t="shared" si="8"/>
        <v>0</v>
      </c>
      <c r="BJ121" s="16" t="s">
        <v>80</v>
      </c>
      <c r="BK121" s="174">
        <f t="shared" si="9"/>
        <v>0</v>
      </c>
      <c r="BL121" s="16" t="s">
        <v>122</v>
      </c>
      <c r="BM121" s="173" t="s">
        <v>271</v>
      </c>
    </row>
    <row r="122" spans="1:65" s="2" customFormat="1" ht="16.5" customHeight="1">
      <c r="A122" s="31"/>
      <c r="B122" s="160"/>
      <c r="C122" s="161" t="s">
        <v>122</v>
      </c>
      <c r="D122" s="161" t="s">
        <v>118</v>
      </c>
      <c r="E122" s="162" t="s">
        <v>272</v>
      </c>
      <c r="F122" s="163" t="s">
        <v>273</v>
      </c>
      <c r="G122" s="164" t="s">
        <v>264</v>
      </c>
      <c r="H122" s="165">
        <v>1</v>
      </c>
      <c r="I122" s="166"/>
      <c r="J122" s="167">
        <f t="shared" si="0"/>
        <v>0</v>
      </c>
      <c r="K122" s="168"/>
      <c r="L122" s="32"/>
      <c r="M122" s="169" t="s">
        <v>1</v>
      </c>
      <c r="N122" s="170" t="s">
        <v>37</v>
      </c>
      <c r="O122" s="57"/>
      <c r="P122" s="171">
        <f t="shared" si="1"/>
        <v>0</v>
      </c>
      <c r="Q122" s="171">
        <v>0</v>
      </c>
      <c r="R122" s="171">
        <f t="shared" si="2"/>
        <v>0</v>
      </c>
      <c r="S122" s="171">
        <v>0</v>
      </c>
      <c r="T122" s="17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3" t="s">
        <v>122</v>
      </c>
      <c r="AT122" s="173" t="s">
        <v>118</v>
      </c>
      <c r="AU122" s="173" t="s">
        <v>80</v>
      </c>
      <c r="AY122" s="16" t="s">
        <v>116</v>
      </c>
      <c r="BE122" s="174">
        <f t="shared" si="4"/>
        <v>0</v>
      </c>
      <c r="BF122" s="174">
        <f t="shared" si="5"/>
        <v>0</v>
      </c>
      <c r="BG122" s="174">
        <f t="shared" si="6"/>
        <v>0</v>
      </c>
      <c r="BH122" s="174">
        <f t="shared" si="7"/>
        <v>0</v>
      </c>
      <c r="BI122" s="174">
        <f t="shared" si="8"/>
        <v>0</v>
      </c>
      <c r="BJ122" s="16" t="s">
        <v>80</v>
      </c>
      <c r="BK122" s="174">
        <f t="shared" si="9"/>
        <v>0</v>
      </c>
      <c r="BL122" s="16" t="s">
        <v>122</v>
      </c>
      <c r="BM122" s="173" t="s">
        <v>274</v>
      </c>
    </row>
    <row r="123" spans="1:65" s="2" customFormat="1" ht="16.5" customHeight="1">
      <c r="A123" s="31"/>
      <c r="B123" s="160"/>
      <c r="C123" s="161" t="s">
        <v>141</v>
      </c>
      <c r="D123" s="161" t="s">
        <v>118</v>
      </c>
      <c r="E123" s="162" t="s">
        <v>275</v>
      </c>
      <c r="F123" s="163" t="s">
        <v>276</v>
      </c>
      <c r="G123" s="164" t="s">
        <v>264</v>
      </c>
      <c r="H123" s="165">
        <v>1</v>
      </c>
      <c r="I123" s="166"/>
      <c r="J123" s="167">
        <f t="shared" si="0"/>
        <v>0</v>
      </c>
      <c r="K123" s="168"/>
      <c r="L123" s="32"/>
      <c r="M123" s="169" t="s">
        <v>1</v>
      </c>
      <c r="N123" s="170" t="s">
        <v>37</v>
      </c>
      <c r="O123" s="57"/>
      <c r="P123" s="171">
        <f t="shared" si="1"/>
        <v>0</v>
      </c>
      <c r="Q123" s="171">
        <v>0</v>
      </c>
      <c r="R123" s="171">
        <f t="shared" si="2"/>
        <v>0</v>
      </c>
      <c r="S123" s="171">
        <v>0</v>
      </c>
      <c r="T123" s="17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3" t="s">
        <v>122</v>
      </c>
      <c r="AT123" s="173" t="s">
        <v>118</v>
      </c>
      <c r="AU123" s="173" t="s">
        <v>80</v>
      </c>
      <c r="AY123" s="16" t="s">
        <v>116</v>
      </c>
      <c r="BE123" s="174">
        <f t="shared" si="4"/>
        <v>0</v>
      </c>
      <c r="BF123" s="174">
        <f t="shared" si="5"/>
        <v>0</v>
      </c>
      <c r="BG123" s="174">
        <f t="shared" si="6"/>
        <v>0</v>
      </c>
      <c r="BH123" s="174">
        <f t="shared" si="7"/>
        <v>0</v>
      </c>
      <c r="BI123" s="174">
        <f t="shared" si="8"/>
        <v>0</v>
      </c>
      <c r="BJ123" s="16" t="s">
        <v>80</v>
      </c>
      <c r="BK123" s="174">
        <f t="shared" si="9"/>
        <v>0</v>
      </c>
      <c r="BL123" s="16" t="s">
        <v>122</v>
      </c>
      <c r="BM123" s="173" t="s">
        <v>277</v>
      </c>
    </row>
    <row r="124" spans="1:65" s="2" customFormat="1" ht="16.5" customHeight="1">
      <c r="A124" s="31"/>
      <c r="B124" s="160"/>
      <c r="C124" s="161" t="s">
        <v>145</v>
      </c>
      <c r="D124" s="161" t="s">
        <v>118</v>
      </c>
      <c r="E124" s="162" t="s">
        <v>278</v>
      </c>
      <c r="F124" s="163" t="s">
        <v>279</v>
      </c>
      <c r="G124" s="164" t="s">
        <v>264</v>
      </c>
      <c r="H124" s="165">
        <v>1</v>
      </c>
      <c r="I124" s="166"/>
      <c r="J124" s="167">
        <f t="shared" si="0"/>
        <v>0</v>
      </c>
      <c r="K124" s="168"/>
      <c r="L124" s="32"/>
      <c r="M124" s="169" t="s">
        <v>1</v>
      </c>
      <c r="N124" s="170" t="s">
        <v>37</v>
      </c>
      <c r="O124" s="57"/>
      <c r="P124" s="171">
        <f t="shared" si="1"/>
        <v>0</v>
      </c>
      <c r="Q124" s="171">
        <v>0</v>
      </c>
      <c r="R124" s="171">
        <f t="shared" si="2"/>
        <v>0</v>
      </c>
      <c r="S124" s="171">
        <v>0</v>
      </c>
      <c r="T124" s="17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3" t="s">
        <v>122</v>
      </c>
      <c r="AT124" s="173" t="s">
        <v>118</v>
      </c>
      <c r="AU124" s="173" t="s">
        <v>80</v>
      </c>
      <c r="AY124" s="16" t="s">
        <v>116</v>
      </c>
      <c r="BE124" s="174">
        <f t="shared" si="4"/>
        <v>0</v>
      </c>
      <c r="BF124" s="174">
        <f t="shared" si="5"/>
        <v>0</v>
      </c>
      <c r="BG124" s="174">
        <f t="shared" si="6"/>
        <v>0</v>
      </c>
      <c r="BH124" s="174">
        <f t="shared" si="7"/>
        <v>0</v>
      </c>
      <c r="BI124" s="174">
        <f t="shared" si="8"/>
        <v>0</v>
      </c>
      <c r="BJ124" s="16" t="s">
        <v>80</v>
      </c>
      <c r="BK124" s="174">
        <f t="shared" si="9"/>
        <v>0</v>
      </c>
      <c r="BL124" s="16" t="s">
        <v>122</v>
      </c>
      <c r="BM124" s="173" t="s">
        <v>280</v>
      </c>
    </row>
    <row r="125" spans="1:65" s="2" customFormat="1" ht="16.5" customHeight="1">
      <c r="A125" s="31"/>
      <c r="B125" s="160"/>
      <c r="C125" s="161" t="s">
        <v>150</v>
      </c>
      <c r="D125" s="161" t="s">
        <v>118</v>
      </c>
      <c r="E125" s="162" t="s">
        <v>281</v>
      </c>
      <c r="F125" s="163" t="s">
        <v>282</v>
      </c>
      <c r="G125" s="164" t="s">
        <v>264</v>
      </c>
      <c r="H125" s="165">
        <v>1</v>
      </c>
      <c r="I125" s="166"/>
      <c r="J125" s="167">
        <f t="shared" si="0"/>
        <v>0</v>
      </c>
      <c r="K125" s="168"/>
      <c r="L125" s="32"/>
      <c r="M125" s="169" t="s">
        <v>1</v>
      </c>
      <c r="N125" s="170" t="s">
        <v>37</v>
      </c>
      <c r="O125" s="57"/>
      <c r="P125" s="171">
        <f t="shared" si="1"/>
        <v>0</v>
      </c>
      <c r="Q125" s="171">
        <v>0</v>
      </c>
      <c r="R125" s="171">
        <f t="shared" si="2"/>
        <v>0</v>
      </c>
      <c r="S125" s="171">
        <v>0</v>
      </c>
      <c r="T125" s="17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3" t="s">
        <v>122</v>
      </c>
      <c r="AT125" s="173" t="s">
        <v>118</v>
      </c>
      <c r="AU125" s="173" t="s">
        <v>80</v>
      </c>
      <c r="AY125" s="16" t="s">
        <v>116</v>
      </c>
      <c r="BE125" s="174">
        <f t="shared" si="4"/>
        <v>0</v>
      </c>
      <c r="BF125" s="174">
        <f t="shared" si="5"/>
        <v>0</v>
      </c>
      <c r="BG125" s="174">
        <f t="shared" si="6"/>
        <v>0</v>
      </c>
      <c r="BH125" s="174">
        <f t="shared" si="7"/>
        <v>0</v>
      </c>
      <c r="BI125" s="174">
        <f t="shared" si="8"/>
        <v>0</v>
      </c>
      <c r="BJ125" s="16" t="s">
        <v>80</v>
      </c>
      <c r="BK125" s="174">
        <f t="shared" si="9"/>
        <v>0</v>
      </c>
      <c r="BL125" s="16" t="s">
        <v>122</v>
      </c>
      <c r="BM125" s="173" t="s">
        <v>283</v>
      </c>
    </row>
    <row r="126" spans="1:65" s="2" customFormat="1" ht="16.5" customHeight="1">
      <c r="A126" s="31"/>
      <c r="B126" s="160"/>
      <c r="C126" s="161" t="s">
        <v>155</v>
      </c>
      <c r="D126" s="161" t="s">
        <v>118</v>
      </c>
      <c r="E126" s="162" t="s">
        <v>284</v>
      </c>
      <c r="F126" s="163" t="s">
        <v>285</v>
      </c>
      <c r="G126" s="164" t="s">
        <v>264</v>
      </c>
      <c r="H126" s="165">
        <v>1</v>
      </c>
      <c r="I126" s="166"/>
      <c r="J126" s="167">
        <f t="shared" si="0"/>
        <v>0</v>
      </c>
      <c r="K126" s="168"/>
      <c r="L126" s="32"/>
      <c r="M126" s="169" t="s">
        <v>1</v>
      </c>
      <c r="N126" s="170" t="s">
        <v>37</v>
      </c>
      <c r="O126" s="57"/>
      <c r="P126" s="171">
        <f t="shared" si="1"/>
        <v>0</v>
      </c>
      <c r="Q126" s="171">
        <v>0</v>
      </c>
      <c r="R126" s="171">
        <f t="shared" si="2"/>
        <v>0</v>
      </c>
      <c r="S126" s="171">
        <v>0</v>
      </c>
      <c r="T126" s="17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122</v>
      </c>
      <c r="AT126" s="173" t="s">
        <v>118</v>
      </c>
      <c r="AU126" s="173" t="s">
        <v>80</v>
      </c>
      <c r="AY126" s="16" t="s">
        <v>116</v>
      </c>
      <c r="BE126" s="174">
        <f t="shared" si="4"/>
        <v>0</v>
      </c>
      <c r="BF126" s="174">
        <f t="shared" si="5"/>
        <v>0</v>
      </c>
      <c r="BG126" s="174">
        <f t="shared" si="6"/>
        <v>0</v>
      </c>
      <c r="BH126" s="174">
        <f t="shared" si="7"/>
        <v>0</v>
      </c>
      <c r="BI126" s="174">
        <f t="shared" si="8"/>
        <v>0</v>
      </c>
      <c r="BJ126" s="16" t="s">
        <v>80</v>
      </c>
      <c r="BK126" s="174">
        <f t="shared" si="9"/>
        <v>0</v>
      </c>
      <c r="BL126" s="16" t="s">
        <v>122</v>
      </c>
      <c r="BM126" s="173" t="s">
        <v>286</v>
      </c>
    </row>
    <row r="127" spans="1:65" s="2" customFormat="1" ht="16.5" customHeight="1">
      <c r="A127" s="31"/>
      <c r="B127" s="160"/>
      <c r="C127" s="161" t="s">
        <v>159</v>
      </c>
      <c r="D127" s="161" t="s">
        <v>118</v>
      </c>
      <c r="E127" s="162" t="s">
        <v>287</v>
      </c>
      <c r="F127" s="163" t="s">
        <v>288</v>
      </c>
      <c r="G127" s="164" t="s">
        <v>264</v>
      </c>
      <c r="H127" s="165">
        <v>1</v>
      </c>
      <c r="I127" s="166"/>
      <c r="J127" s="167">
        <f t="shared" si="0"/>
        <v>0</v>
      </c>
      <c r="K127" s="168"/>
      <c r="L127" s="32"/>
      <c r="M127" s="169" t="s">
        <v>1</v>
      </c>
      <c r="N127" s="170" t="s">
        <v>37</v>
      </c>
      <c r="O127" s="57"/>
      <c r="P127" s="171">
        <f t="shared" si="1"/>
        <v>0</v>
      </c>
      <c r="Q127" s="171">
        <v>0</v>
      </c>
      <c r="R127" s="171">
        <f t="shared" si="2"/>
        <v>0</v>
      </c>
      <c r="S127" s="171">
        <v>0</v>
      </c>
      <c r="T127" s="172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122</v>
      </c>
      <c r="AT127" s="173" t="s">
        <v>118</v>
      </c>
      <c r="AU127" s="173" t="s">
        <v>80</v>
      </c>
      <c r="AY127" s="16" t="s">
        <v>116</v>
      </c>
      <c r="BE127" s="174">
        <f t="shared" si="4"/>
        <v>0</v>
      </c>
      <c r="BF127" s="174">
        <f t="shared" si="5"/>
        <v>0</v>
      </c>
      <c r="BG127" s="174">
        <f t="shared" si="6"/>
        <v>0</v>
      </c>
      <c r="BH127" s="174">
        <f t="shared" si="7"/>
        <v>0</v>
      </c>
      <c r="BI127" s="174">
        <f t="shared" si="8"/>
        <v>0</v>
      </c>
      <c r="BJ127" s="16" t="s">
        <v>80</v>
      </c>
      <c r="BK127" s="174">
        <f t="shared" si="9"/>
        <v>0</v>
      </c>
      <c r="BL127" s="16" t="s">
        <v>122</v>
      </c>
      <c r="BM127" s="173" t="s">
        <v>289</v>
      </c>
    </row>
    <row r="128" spans="1:65" s="2" customFormat="1" ht="16.5" customHeight="1">
      <c r="A128" s="31"/>
      <c r="B128" s="160"/>
      <c r="C128" s="161" t="s">
        <v>166</v>
      </c>
      <c r="D128" s="161" t="s">
        <v>118</v>
      </c>
      <c r="E128" s="162" t="s">
        <v>166</v>
      </c>
      <c r="F128" s="163" t="s">
        <v>290</v>
      </c>
      <c r="G128" s="164" t="s">
        <v>264</v>
      </c>
      <c r="H128" s="165">
        <v>1</v>
      </c>
      <c r="I128" s="166"/>
      <c r="J128" s="167">
        <f t="shared" si="0"/>
        <v>0</v>
      </c>
      <c r="K128" s="168"/>
      <c r="L128" s="32"/>
      <c r="M128" s="169" t="s">
        <v>1</v>
      </c>
      <c r="N128" s="170" t="s">
        <v>37</v>
      </c>
      <c r="O128" s="57"/>
      <c r="P128" s="171">
        <f t="shared" si="1"/>
        <v>0</v>
      </c>
      <c r="Q128" s="171">
        <v>0</v>
      </c>
      <c r="R128" s="171">
        <f t="shared" si="2"/>
        <v>0</v>
      </c>
      <c r="S128" s="171">
        <v>0</v>
      </c>
      <c r="T128" s="17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122</v>
      </c>
      <c r="AT128" s="173" t="s">
        <v>118</v>
      </c>
      <c r="AU128" s="173" t="s">
        <v>80</v>
      </c>
      <c r="AY128" s="16" t="s">
        <v>116</v>
      </c>
      <c r="BE128" s="174">
        <f t="shared" si="4"/>
        <v>0</v>
      </c>
      <c r="BF128" s="174">
        <f t="shared" si="5"/>
        <v>0</v>
      </c>
      <c r="BG128" s="174">
        <f t="shared" si="6"/>
        <v>0</v>
      </c>
      <c r="BH128" s="174">
        <f t="shared" si="7"/>
        <v>0</v>
      </c>
      <c r="BI128" s="174">
        <f t="shared" si="8"/>
        <v>0</v>
      </c>
      <c r="BJ128" s="16" t="s">
        <v>80</v>
      </c>
      <c r="BK128" s="174">
        <f t="shared" si="9"/>
        <v>0</v>
      </c>
      <c r="BL128" s="16" t="s">
        <v>122</v>
      </c>
      <c r="BM128" s="173" t="s">
        <v>291</v>
      </c>
    </row>
    <row r="129" spans="1:65" s="2" customFormat="1" ht="16.5" customHeight="1">
      <c r="A129" s="31"/>
      <c r="B129" s="160"/>
      <c r="C129" s="161" t="s">
        <v>174</v>
      </c>
      <c r="D129" s="161" t="s">
        <v>118</v>
      </c>
      <c r="E129" s="162" t="s">
        <v>174</v>
      </c>
      <c r="F129" s="163" t="s">
        <v>292</v>
      </c>
      <c r="G129" s="164" t="s">
        <v>264</v>
      </c>
      <c r="H129" s="165">
        <v>1</v>
      </c>
      <c r="I129" s="166"/>
      <c r="J129" s="167">
        <f t="shared" si="0"/>
        <v>0</v>
      </c>
      <c r="K129" s="168"/>
      <c r="L129" s="32"/>
      <c r="M129" s="169" t="s">
        <v>1</v>
      </c>
      <c r="N129" s="170" t="s">
        <v>37</v>
      </c>
      <c r="O129" s="57"/>
      <c r="P129" s="171">
        <f t="shared" si="1"/>
        <v>0</v>
      </c>
      <c r="Q129" s="171">
        <v>0</v>
      </c>
      <c r="R129" s="171">
        <f t="shared" si="2"/>
        <v>0</v>
      </c>
      <c r="S129" s="171">
        <v>0</v>
      </c>
      <c r="T129" s="17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3" t="s">
        <v>122</v>
      </c>
      <c r="AT129" s="173" t="s">
        <v>118</v>
      </c>
      <c r="AU129" s="173" t="s">
        <v>80</v>
      </c>
      <c r="AY129" s="16" t="s">
        <v>116</v>
      </c>
      <c r="BE129" s="174">
        <f t="shared" si="4"/>
        <v>0</v>
      </c>
      <c r="BF129" s="174">
        <f t="shared" si="5"/>
        <v>0</v>
      </c>
      <c r="BG129" s="174">
        <f t="shared" si="6"/>
        <v>0</v>
      </c>
      <c r="BH129" s="174">
        <f t="shared" si="7"/>
        <v>0</v>
      </c>
      <c r="BI129" s="174">
        <f t="shared" si="8"/>
        <v>0</v>
      </c>
      <c r="BJ129" s="16" t="s">
        <v>80</v>
      </c>
      <c r="BK129" s="174">
        <f t="shared" si="9"/>
        <v>0</v>
      </c>
      <c r="BL129" s="16" t="s">
        <v>122</v>
      </c>
      <c r="BM129" s="173" t="s">
        <v>293</v>
      </c>
    </row>
    <row r="130" spans="1:65" s="2" customFormat="1" ht="16.5" customHeight="1">
      <c r="A130" s="31"/>
      <c r="B130" s="160"/>
      <c r="C130" s="161" t="s">
        <v>179</v>
      </c>
      <c r="D130" s="161" t="s">
        <v>118</v>
      </c>
      <c r="E130" s="162" t="s">
        <v>179</v>
      </c>
      <c r="F130" s="163" t="s">
        <v>294</v>
      </c>
      <c r="G130" s="164" t="s">
        <v>264</v>
      </c>
      <c r="H130" s="165">
        <v>1</v>
      </c>
      <c r="I130" s="166"/>
      <c r="J130" s="167">
        <f t="shared" si="0"/>
        <v>0</v>
      </c>
      <c r="K130" s="168"/>
      <c r="L130" s="32"/>
      <c r="M130" s="195" t="s">
        <v>1</v>
      </c>
      <c r="N130" s="196" t="s">
        <v>37</v>
      </c>
      <c r="O130" s="197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3" t="s">
        <v>122</v>
      </c>
      <c r="AT130" s="173" t="s">
        <v>118</v>
      </c>
      <c r="AU130" s="173" t="s">
        <v>80</v>
      </c>
      <c r="AY130" s="16" t="s">
        <v>116</v>
      </c>
      <c r="BE130" s="174">
        <f t="shared" si="4"/>
        <v>0</v>
      </c>
      <c r="BF130" s="174">
        <f t="shared" si="5"/>
        <v>0</v>
      </c>
      <c r="BG130" s="174">
        <f t="shared" si="6"/>
        <v>0</v>
      </c>
      <c r="BH130" s="174">
        <f t="shared" si="7"/>
        <v>0</v>
      </c>
      <c r="BI130" s="174">
        <f t="shared" si="8"/>
        <v>0</v>
      </c>
      <c r="BJ130" s="16" t="s">
        <v>80</v>
      </c>
      <c r="BK130" s="174">
        <f t="shared" si="9"/>
        <v>0</v>
      </c>
      <c r="BL130" s="16" t="s">
        <v>122</v>
      </c>
      <c r="BM130" s="173" t="s">
        <v>295</v>
      </c>
    </row>
    <row r="131" spans="1:65" s="2" customFormat="1" ht="6.95" customHeight="1">
      <c r="A131" s="31"/>
      <c r="B131" s="46"/>
      <c r="C131" s="47"/>
      <c r="D131" s="47"/>
      <c r="E131" s="47"/>
      <c r="F131" s="47"/>
      <c r="G131" s="47"/>
      <c r="H131" s="47"/>
      <c r="I131" s="119"/>
      <c r="J131" s="47"/>
      <c r="K131" s="47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3388a - Rozpočet</vt:lpstr>
      <vt:lpstr>3388b - Vedlejší a ostatn...</vt:lpstr>
      <vt:lpstr>'3388a - Rozpočet'!Názvy_tisku</vt:lpstr>
      <vt:lpstr>'3388b - Vedlejší a ostatn...'!Názvy_tisku</vt:lpstr>
      <vt:lpstr>'Rekapitulace stavby'!Názvy_tisku</vt:lpstr>
      <vt:lpstr>'3388a - Rozpočet'!Oblast_tisku</vt:lpstr>
      <vt:lpstr>'3388b - Vedlejší a ostatn...'!Oblast_tisku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Dufková Soňa</cp:lastModifiedBy>
  <dcterms:created xsi:type="dcterms:W3CDTF">2019-10-30T12:41:56Z</dcterms:created>
  <dcterms:modified xsi:type="dcterms:W3CDTF">2020-02-14T11:36:52Z</dcterms:modified>
</cp:coreProperties>
</file>